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showInkAnnotation="0" codeName="ThisWorkbook"/>
  <mc:AlternateContent xmlns:mc="http://schemas.openxmlformats.org/markup-compatibility/2006">
    <mc:Choice Requires="x15">
      <x15ac:absPath xmlns:x15ac="http://schemas.microsoft.com/office/spreadsheetml/2010/11/ac" url="C:\Users\elizabeth.myler\Downloads\"/>
    </mc:Choice>
  </mc:AlternateContent>
  <xr:revisionPtr revIDLastSave="0" documentId="8_{AA1E0FA3-5952-467A-BD32-DB3BD9FF1B9D}" xr6:coauthVersionLast="36" xr6:coauthVersionMax="36" xr10:uidLastSave="{00000000-0000-0000-0000-000000000000}"/>
  <workbookProtection workbookAlgorithmName="SHA-512" workbookHashValue="HCz4Y2VyIHTaV3+QMlg7nUAsWqcM8P+TZwErfcyZI8V8Tz9xHSPIj4bWHvB+XRw1hkW9aCVNYmQ3pYfsHtJMKA==" workbookSaltValue="XZSqC0azSPjPJa0squj/Pg==" workbookSpinCount="100000" lockStructure="1"/>
  <bookViews>
    <workbookView xWindow="0" yWindow="0" windowWidth="19200" windowHeight="693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3 Ultimate Parent Assmt" sheetId="38" r:id="rId10"/>
    <sheet name="3.4 Alt Guarantor Assmt" sheetId="41" state="hidden" r:id="rId11"/>
    <sheet name="Metric Definitions" sheetId="47" r:id="rId12"/>
    <sheet name="Admin&gt;&gt;" sheetId="56" state="hidden" r:id="rId13"/>
    <sheet name="Setup" sheetId="61" state="hidden" r:id="rId14"/>
    <sheet name="SysConfig" sheetId="57" state="hidden" r:id="rId15"/>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Input'!$D$14:$O$177</definedName>
    <definedName name="_xlnm.Print_Area" localSheetId="5">'1.1b Lead Financial Input'!$D$14:$AE$155</definedName>
    <definedName name="_xlnm.Print_Area" localSheetId="6">'1.2a Alternative Guarantor'!$D$14:$G$180</definedName>
    <definedName name="_xlnm.Print_Area" localSheetId="8">'3.1 Lead Bidder Assessment'!$C$10:$P$27</definedName>
    <definedName name="_xlnm.Print_Area" localSheetId="9">'3.3 Ultimate Parent Assmt'!$C$10:$P$27</definedName>
    <definedName name="_xlnm.Print_Area" localSheetId="10">'3.4 Alt Guarantor Assmt'!$C$10:$P$26</definedName>
    <definedName name="_xlnm.Print_Area" localSheetId="2">'Bidder Instructions'!$C$9:$U$66</definedName>
    <definedName name="_xlnm.Print_Area" localSheetId="1">Contents!$A$9:$L$70</definedName>
    <definedName name="_xlnm.Print_Area" localSheetId="14">SysConfig!$A$9:$X$76</definedName>
    <definedName name="_xlnm.Print_Titles" localSheetId="1">Contents!$1:$8</definedName>
    <definedName name="_xlnm.Print_Titles" localSheetId="14">SysConfig!$1:$8</definedName>
    <definedName name="rngContents">Contents!$E$12:$I$26</definedName>
    <definedName name="rngNamedRanges">SysConfig!$E$62:$G$74</definedName>
    <definedName name="sysChk">Contents!$H$28</definedName>
    <definedName name="sysChkWord">SysConfig!$F$56</definedName>
    <definedName name="sysWarn">Contents!$I$28</definedName>
    <definedName name="Turnover">'1.1a Lead Financial Input'!$G$26</definedName>
  </definedNames>
  <calcPr calcId="191029"/>
</workbook>
</file>

<file path=xl/calcChain.xml><?xml version="1.0" encoding="utf-8"?>
<calcChain xmlns="http://schemas.openxmlformats.org/spreadsheetml/2006/main">
  <c r="E159" i="27" l="1"/>
  <c r="E171" i="27" s="1"/>
  <c r="F159" i="27"/>
  <c r="F171" i="27"/>
  <c r="B142" i="40"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A124" i="48"/>
  <c r="B120" i="48"/>
  <c r="A116" i="48"/>
  <c r="B111" i="48"/>
  <c r="B110" i="48"/>
  <c r="B109" i="48"/>
  <c r="B107" i="48"/>
  <c r="B108" i="48"/>
  <c r="A102" i="48"/>
  <c r="A101" i="48"/>
  <c r="A100" i="48"/>
  <c r="A99" i="48"/>
  <c r="A98" i="48"/>
  <c r="A97" i="48"/>
  <c r="A96" i="48"/>
  <c r="A95" i="48"/>
  <c r="A94" i="48"/>
  <c r="A87" i="48"/>
  <c r="A86" i="48"/>
  <c r="A85" i="48"/>
  <c r="A84" i="48"/>
  <c r="A83" i="48"/>
  <c r="A82" i="48"/>
  <c r="A81" i="48"/>
  <c r="A80" i="48"/>
  <c r="A79" i="48"/>
  <c r="A78" i="48"/>
  <c r="A75" i="48"/>
  <c r="A74" i="48"/>
  <c r="A73" i="48"/>
  <c r="A72" i="48"/>
  <c r="A71" i="48"/>
  <c r="A70" i="48"/>
  <c r="A69" i="48"/>
  <c r="A68" i="48"/>
  <c r="A67" i="48"/>
  <c r="A66" i="48"/>
  <c r="A63" i="48"/>
  <c r="A62" i="48"/>
  <c r="A61" i="48"/>
  <c r="A60" i="48"/>
  <c r="A59" i="48"/>
  <c r="A58" i="48"/>
  <c r="A55" i="48"/>
  <c r="A37" i="48"/>
  <c r="A36" i="48"/>
  <c r="A35" i="48"/>
  <c r="A34" i="48"/>
  <c r="A33" i="48"/>
  <c r="A31" i="48"/>
  <c r="A30" i="48"/>
  <c r="A29" i="48"/>
  <c r="A28" i="48"/>
  <c r="A27" i="48"/>
  <c r="A26" i="48"/>
  <c r="G13" i="41"/>
  <c r="G12" i="41"/>
  <c r="G11" i="41"/>
  <c r="G10" i="41"/>
  <c r="E21" i="48"/>
  <c r="F21" i="48"/>
  <c r="E22" i="48"/>
  <c r="F22" i="48"/>
  <c r="E23" i="48"/>
  <c r="F23" i="48"/>
  <c r="E24" i="48"/>
  <c r="F24" i="48"/>
  <c r="E25" i="48"/>
  <c r="F25" i="48"/>
  <c r="G26" i="48"/>
  <c r="G27" i="48"/>
  <c r="G28" i="48"/>
  <c r="G29" i="48"/>
  <c r="G30" i="48"/>
  <c r="G31" i="48"/>
  <c r="E32" i="48"/>
  <c r="F32" i="48"/>
  <c r="G33" i="48"/>
  <c r="G34" i="48"/>
  <c r="G35" i="48"/>
  <c r="G36" i="48"/>
  <c r="G37" i="48"/>
  <c r="E38" i="48"/>
  <c r="F38" i="48"/>
  <c r="G40" i="48"/>
  <c r="G41" i="48"/>
  <c r="G45" i="48"/>
  <c r="G46" i="48"/>
  <c r="G47" i="48"/>
  <c r="G48" i="48"/>
  <c r="F49" i="48"/>
  <c r="G49" i="48"/>
  <c r="G52" i="48"/>
  <c r="G55" i="48"/>
  <c r="G57" i="48"/>
  <c r="G58" i="48"/>
  <c r="G59" i="48"/>
  <c r="G60" i="48"/>
  <c r="G61" i="48"/>
  <c r="G62" i="48"/>
  <c r="G63" i="48"/>
  <c r="E64" i="48"/>
  <c r="F64" i="48"/>
  <c r="G66" i="48"/>
  <c r="G67" i="48"/>
  <c r="G68" i="48"/>
  <c r="G69" i="48"/>
  <c r="G70" i="48"/>
  <c r="G71" i="48"/>
  <c r="G72" i="48"/>
  <c r="G73" i="48"/>
  <c r="G74" i="48"/>
  <c r="G75" i="48"/>
  <c r="E76" i="48"/>
  <c r="F76" i="48"/>
  <c r="G78" i="48"/>
  <c r="G79" i="48"/>
  <c r="G80" i="48"/>
  <c r="G81" i="48"/>
  <c r="G82" i="48"/>
  <c r="G83" i="48"/>
  <c r="G84" i="48"/>
  <c r="G85" i="48"/>
  <c r="G86" i="48"/>
  <c r="G87" i="48"/>
  <c r="E88" i="48"/>
  <c r="F88" i="48"/>
  <c r="G94" i="48"/>
  <c r="G95" i="48"/>
  <c r="G96" i="48"/>
  <c r="G97" i="48"/>
  <c r="G98" i="48"/>
  <c r="G99" i="48"/>
  <c r="G100" i="48"/>
  <c r="G101" i="48"/>
  <c r="G102" i="48"/>
  <c r="E103" i="48"/>
  <c r="F103" i="48"/>
  <c r="G107" i="48"/>
  <c r="G108" i="48"/>
  <c r="G109" i="48"/>
  <c r="G110" i="48"/>
  <c r="G111" i="48"/>
  <c r="E112" i="48"/>
  <c r="F112" i="48"/>
  <c r="G122" i="48"/>
  <c r="G125" i="48"/>
  <c r="G136" i="48" s="1"/>
  <c r="G148" i="48" s="1"/>
  <c r="F92" i="48" l="1"/>
  <c r="E39" i="48"/>
  <c r="E43" i="48" s="1"/>
  <c r="E50" i="48" s="1"/>
  <c r="E53" i="48" s="1"/>
  <c r="E92" i="48"/>
  <c r="G76" i="48"/>
  <c r="G142" i="48" s="1"/>
  <c r="G154" i="48" s="1"/>
  <c r="F105" i="48"/>
  <c r="F39" i="48"/>
  <c r="F43" i="48" s="1"/>
  <c r="F50" i="48" s="1"/>
  <c r="F53" i="48" s="1"/>
  <c r="G103" i="48"/>
  <c r="G64" i="48"/>
  <c r="G112" i="48"/>
  <c r="G141" i="48" s="1"/>
  <c r="G153" i="48" s="1"/>
  <c r="E90" i="48"/>
  <c r="E105" i="48"/>
  <c r="G32" i="48"/>
  <c r="G135" i="48" s="1"/>
  <c r="G147" i="48" s="1"/>
  <c r="G38" i="48"/>
  <c r="G129" i="48"/>
  <c r="F90" i="48"/>
  <c r="G88" i="48"/>
  <c r="G114" i="48" l="1"/>
  <c r="G90" i="48"/>
  <c r="G39" i="48"/>
  <c r="G43" i="48" s="1"/>
  <c r="G50" i="48" s="1"/>
  <c r="G53" i="48" s="1"/>
  <c r="G120" i="48"/>
  <c r="G92" i="48"/>
  <c r="G140" i="48"/>
  <c r="G152" i="48" s="1"/>
  <c r="G105" i="48"/>
  <c r="G151" i="48" l="1"/>
  <c r="G139" i="48"/>
  <c r="G138" i="48"/>
  <c r="G150" i="48" s="1"/>
  <c r="G137" i="48"/>
  <c r="G149" i="48" s="1"/>
  <c r="G10" i="3" l="1"/>
  <c r="G11" i="3"/>
  <c r="G12" i="3"/>
  <c r="G13" i="3"/>
  <c r="G14" i="3"/>
  <c r="G130" i="48" l="1"/>
  <c r="G134" i="48" s="1"/>
  <c r="G146" i="48" s="1"/>
  <c r="M18" i="27" l="1"/>
  <c r="F173" i="40" l="1"/>
  <c r="H23" i="41" s="1"/>
  <c r="E173" i="40"/>
  <c r="G23" i="41" s="1"/>
  <c r="F173" i="27"/>
  <c r="E173" i="27"/>
  <c r="H64" i="48" l="1"/>
  <c r="I64" i="48"/>
  <c r="H76" i="48"/>
  <c r="I76" i="48"/>
  <c r="H88" i="48"/>
  <c r="I88" i="48"/>
  <c r="N21" i="27"/>
  <c r="N55" i="27" s="1"/>
  <c r="O21" i="27"/>
  <c r="O55" i="27" s="1"/>
  <c r="N22" i="27"/>
  <c r="O22" i="27"/>
  <c r="N23" i="27"/>
  <c r="O23" i="27"/>
  <c r="N24" i="27"/>
  <c r="O24" i="27"/>
  <c r="N25" i="27"/>
  <c r="O25" i="27"/>
  <c r="N26" i="27"/>
  <c r="O26" i="27"/>
  <c r="N27" i="27"/>
  <c r="A27" i="27" s="1"/>
  <c r="O27" i="27"/>
  <c r="E28" i="27"/>
  <c r="E34" i="27" s="1"/>
  <c r="E43" i="27" s="1"/>
  <c r="E47" i="27" s="1"/>
  <c r="E50" i="27" s="1"/>
  <c r="F28" i="27"/>
  <c r="F34" i="27" s="1"/>
  <c r="F43" i="27" s="1"/>
  <c r="F47" i="27" s="1"/>
  <c r="F50" i="27" s="1"/>
  <c r="J28" i="27"/>
  <c r="J34" i="27" s="1"/>
  <c r="J43" i="27" s="1"/>
  <c r="J47" i="27" s="1"/>
  <c r="J50" i="27" s="1"/>
  <c r="K28" i="27"/>
  <c r="K34" i="27" s="1"/>
  <c r="K43" i="27" s="1"/>
  <c r="K47" i="27" s="1"/>
  <c r="K50" i="27" s="1"/>
  <c r="N29" i="27"/>
  <c r="O29" i="27"/>
  <c r="N30" i="27"/>
  <c r="O30" i="27"/>
  <c r="N31" i="27"/>
  <c r="A31" i="27" s="1"/>
  <c r="O31" i="27"/>
  <c r="N32" i="27"/>
  <c r="O32" i="27"/>
  <c r="N33" i="27"/>
  <c r="A33" i="27" s="1"/>
  <c r="O33" i="27"/>
  <c r="N36" i="27"/>
  <c r="O36" i="27"/>
  <c r="N37" i="27"/>
  <c r="A37" i="27" s="1"/>
  <c r="O37" i="27"/>
  <c r="N38" i="27"/>
  <c r="A38" i="27" s="1"/>
  <c r="O38" i="27"/>
  <c r="N39" i="27"/>
  <c r="O39" i="27"/>
  <c r="N40" i="27"/>
  <c r="O40" i="27"/>
  <c r="N41" i="27"/>
  <c r="A41" i="27" s="1"/>
  <c r="O41" i="27"/>
  <c r="N42" i="27"/>
  <c r="O42" i="27"/>
  <c r="N45" i="27"/>
  <c r="O45" i="27"/>
  <c r="N46" i="27"/>
  <c r="O46" i="27"/>
  <c r="N48" i="27"/>
  <c r="O48" i="27"/>
  <c r="N49" i="27"/>
  <c r="A49" i="27" s="1"/>
  <c r="O49" i="27"/>
  <c r="N52" i="27"/>
  <c r="A52" i="27" s="1"/>
  <c r="O52" i="27"/>
  <c r="N53" i="27"/>
  <c r="A53" i="27" s="1"/>
  <c r="O53" i="27"/>
  <c r="E55" i="27"/>
  <c r="F55" i="27"/>
  <c r="J55" i="27"/>
  <c r="K55" i="27"/>
  <c r="N56" i="27"/>
  <c r="O56" i="27"/>
  <c r="N57" i="27"/>
  <c r="A57" i="27" s="1"/>
  <c r="O57" i="27"/>
  <c r="N58" i="27"/>
  <c r="A58" i="27" s="1"/>
  <c r="O58" i="27"/>
  <c r="N59" i="27"/>
  <c r="A59" i="27" s="1"/>
  <c r="O59" i="27"/>
  <c r="N60" i="27"/>
  <c r="A60" i="27" s="1"/>
  <c r="O60" i="27"/>
  <c r="E61" i="27"/>
  <c r="F61" i="27"/>
  <c r="J61" i="27"/>
  <c r="K61" i="27"/>
  <c r="N63" i="27"/>
  <c r="A63" i="27" s="1"/>
  <c r="O63" i="27"/>
  <c r="N64" i="27"/>
  <c r="A64" i="27" s="1"/>
  <c r="O64" i="27"/>
  <c r="N65" i="27"/>
  <c r="A65" i="27" s="1"/>
  <c r="O65" i="27"/>
  <c r="N66" i="27"/>
  <c r="A66" i="27" s="1"/>
  <c r="O66" i="27"/>
  <c r="N67" i="27"/>
  <c r="A67" i="27" s="1"/>
  <c r="O67" i="27"/>
  <c r="N68" i="27"/>
  <c r="A68" i="27" s="1"/>
  <c r="O68" i="27"/>
  <c r="N69" i="27"/>
  <c r="A69" i="27" s="1"/>
  <c r="O69" i="27"/>
  <c r="N70" i="27"/>
  <c r="A70" i="27" s="1"/>
  <c r="O70" i="27"/>
  <c r="N71" i="27"/>
  <c r="A71" i="27" s="1"/>
  <c r="O71" i="27"/>
  <c r="N72" i="27"/>
  <c r="A72" i="27" s="1"/>
  <c r="O72" i="27"/>
  <c r="E73" i="27"/>
  <c r="F73" i="27"/>
  <c r="J73" i="27"/>
  <c r="K73" i="27"/>
  <c r="N75" i="27"/>
  <c r="A75" i="27" s="1"/>
  <c r="O75" i="27"/>
  <c r="N76" i="27"/>
  <c r="A76" i="27" s="1"/>
  <c r="O76" i="27"/>
  <c r="N77" i="27"/>
  <c r="A77" i="27" s="1"/>
  <c r="O77" i="27"/>
  <c r="N78" i="27"/>
  <c r="A78" i="27" s="1"/>
  <c r="O78" i="27"/>
  <c r="N79" i="27"/>
  <c r="A79" i="27" s="1"/>
  <c r="O79" i="27"/>
  <c r="N80" i="27"/>
  <c r="A80" i="27" s="1"/>
  <c r="O80" i="27"/>
  <c r="N81" i="27"/>
  <c r="A81" i="27" s="1"/>
  <c r="O81" i="27"/>
  <c r="N82" i="27"/>
  <c r="A82" i="27" s="1"/>
  <c r="O82" i="27"/>
  <c r="N83" i="27"/>
  <c r="A83" i="27" s="1"/>
  <c r="O83" i="27"/>
  <c r="N84" i="27"/>
  <c r="A84" i="27" s="1"/>
  <c r="O84" i="27"/>
  <c r="N85" i="27"/>
  <c r="A85" i="27" s="1"/>
  <c r="O85" i="27"/>
  <c r="N86" i="27"/>
  <c r="A86" i="27" s="1"/>
  <c r="O86" i="27"/>
  <c r="N87" i="27"/>
  <c r="A87" i="27" s="1"/>
  <c r="O87" i="27"/>
  <c r="N88" i="27"/>
  <c r="A88" i="27" s="1"/>
  <c r="O88" i="27"/>
  <c r="N89" i="27"/>
  <c r="A89" i="27" s="1"/>
  <c r="O89" i="27"/>
  <c r="N90" i="27"/>
  <c r="A90" i="27" s="1"/>
  <c r="O90" i="27"/>
  <c r="E91" i="27"/>
  <c r="F91" i="27"/>
  <c r="J91" i="27"/>
  <c r="K91" i="27"/>
  <c r="N93" i="27"/>
  <c r="A93" i="27" s="1"/>
  <c r="O93" i="27"/>
  <c r="N94" i="27"/>
  <c r="A94" i="27" s="1"/>
  <c r="O94" i="27"/>
  <c r="N95" i="27"/>
  <c r="A95" i="27" s="1"/>
  <c r="O95" i="27"/>
  <c r="N96" i="27"/>
  <c r="A96" i="27" s="1"/>
  <c r="O96" i="27"/>
  <c r="N97" i="27"/>
  <c r="A97" i="27" s="1"/>
  <c r="O97" i="27"/>
  <c r="N98" i="27"/>
  <c r="A98" i="27" s="1"/>
  <c r="O98" i="27"/>
  <c r="N99" i="27"/>
  <c r="A99" i="27" s="1"/>
  <c r="O99" i="27"/>
  <c r="N100" i="27"/>
  <c r="A100" i="27" s="1"/>
  <c r="O100" i="27"/>
  <c r="N101" i="27"/>
  <c r="A101" i="27" s="1"/>
  <c r="O101" i="27"/>
  <c r="N102" i="27"/>
  <c r="A102" i="27" s="1"/>
  <c r="O102" i="27"/>
  <c r="N103" i="27"/>
  <c r="A103" i="27" s="1"/>
  <c r="O103" i="27"/>
  <c r="N104" i="27"/>
  <c r="A104" i="27" s="1"/>
  <c r="O104" i="27"/>
  <c r="N105" i="27"/>
  <c r="A105" i="27" s="1"/>
  <c r="O105" i="27"/>
  <c r="N106" i="27"/>
  <c r="A106" i="27" s="1"/>
  <c r="O106" i="27"/>
  <c r="N107" i="27"/>
  <c r="A107" i="27" s="1"/>
  <c r="O107" i="27"/>
  <c r="N108" i="27"/>
  <c r="A108" i="27" s="1"/>
  <c r="O108" i="27"/>
  <c r="E109" i="27"/>
  <c r="F109" i="27"/>
  <c r="J109" i="27"/>
  <c r="K109" i="27"/>
  <c r="N115" i="27"/>
  <c r="A115" i="27" s="1"/>
  <c r="O115" i="27"/>
  <c r="N116" i="27"/>
  <c r="A116" i="27" s="1"/>
  <c r="O116" i="27"/>
  <c r="N117" i="27"/>
  <c r="A117" i="27" s="1"/>
  <c r="O117" i="27"/>
  <c r="N118" i="27"/>
  <c r="A118" i="27" s="1"/>
  <c r="O118" i="27"/>
  <c r="N119" i="27"/>
  <c r="A119" i="27" s="1"/>
  <c r="O119" i="27"/>
  <c r="N120" i="27"/>
  <c r="A120" i="27" s="1"/>
  <c r="O120" i="27"/>
  <c r="N121" i="27"/>
  <c r="A121" i="27" s="1"/>
  <c r="O121" i="27"/>
  <c r="N122" i="27"/>
  <c r="A122" i="27" s="1"/>
  <c r="O122" i="27"/>
  <c r="N123" i="27"/>
  <c r="A123" i="27" s="1"/>
  <c r="O123" i="27"/>
  <c r="N124" i="27"/>
  <c r="A124" i="27" s="1"/>
  <c r="O124" i="27"/>
  <c r="N125" i="27"/>
  <c r="A125" i="27" s="1"/>
  <c r="O125" i="27"/>
  <c r="N126" i="27"/>
  <c r="A126" i="27" s="1"/>
  <c r="O126" i="27"/>
  <c r="N127" i="27"/>
  <c r="A127" i="27" s="1"/>
  <c r="O127" i="27"/>
  <c r="N128" i="27"/>
  <c r="A128" i="27" s="1"/>
  <c r="O128" i="27"/>
  <c r="E129" i="27"/>
  <c r="F129" i="27"/>
  <c r="J129" i="27"/>
  <c r="K129" i="27"/>
  <c r="N131" i="27"/>
  <c r="O131" i="27"/>
  <c r="N132" i="27"/>
  <c r="O132" i="27"/>
  <c r="N133" i="27"/>
  <c r="O133" i="27"/>
  <c r="E134" i="27"/>
  <c r="F134" i="27"/>
  <c r="J134" i="27"/>
  <c r="K134" i="27"/>
  <c r="N138" i="27"/>
  <c r="A138" i="27" s="1"/>
  <c r="O138" i="27"/>
  <c r="N139" i="27"/>
  <c r="O139" i="27"/>
  <c r="E144" i="27"/>
  <c r="F144" i="27"/>
  <c r="J144" i="27"/>
  <c r="K144" i="27"/>
  <c r="N145" i="27"/>
  <c r="O145" i="27"/>
  <c r="N146" i="27"/>
  <c r="O146" i="27"/>
  <c r="E147" i="27"/>
  <c r="F147" i="27"/>
  <c r="J147" i="27"/>
  <c r="K147" i="27"/>
  <c r="N149" i="27"/>
  <c r="O149" i="27"/>
  <c r="E151" i="27"/>
  <c r="F151" i="27"/>
  <c r="J151" i="27"/>
  <c r="K151" i="27"/>
  <c r="E152" i="27"/>
  <c r="F152" i="27"/>
  <c r="J152" i="27"/>
  <c r="K152" i="27"/>
  <c r="N152" i="27"/>
  <c r="O152" i="27"/>
  <c r="I92" i="48" l="1"/>
  <c r="H92" i="48"/>
  <c r="A26" i="27"/>
  <c r="O144" i="27"/>
  <c r="E111" i="27"/>
  <c r="F111" i="27"/>
  <c r="J136" i="27"/>
  <c r="N28" i="27"/>
  <c r="N34" i="27" s="1"/>
  <c r="N43" i="27" s="1"/>
  <c r="N47" i="27" s="1"/>
  <c r="N50" i="27" s="1"/>
  <c r="O173" i="27"/>
  <c r="N109" i="27"/>
  <c r="O147" i="27"/>
  <c r="O61" i="27"/>
  <c r="J111" i="27"/>
  <c r="K113" i="27"/>
  <c r="F136" i="27"/>
  <c r="E136" i="27"/>
  <c r="O134" i="27"/>
  <c r="K136" i="27"/>
  <c r="I90" i="48"/>
  <c r="H90" i="48"/>
  <c r="O129" i="27"/>
  <c r="N91" i="27"/>
  <c r="E142" i="27"/>
  <c r="N147" i="27"/>
  <c r="N134" i="27"/>
  <c r="N129" i="27"/>
  <c r="O109" i="27"/>
  <c r="O91" i="27"/>
  <c r="K142" i="27"/>
  <c r="N151" i="27"/>
  <c r="J113" i="27"/>
  <c r="O73" i="27"/>
  <c r="N61" i="27"/>
  <c r="N173" i="27"/>
  <c r="O28" i="27"/>
  <c r="O34" i="27" s="1"/>
  <c r="O43" i="27" s="1"/>
  <c r="O47" i="27" s="1"/>
  <c r="O50" i="27" s="1"/>
  <c r="F113" i="27"/>
  <c r="N73" i="27"/>
  <c r="E113" i="27"/>
  <c r="J142" i="27"/>
  <c r="F142" i="27"/>
  <c r="K111" i="27"/>
  <c r="O151" i="27"/>
  <c r="N144" i="27"/>
  <c r="B8" i="61"/>
  <c r="I24" i="58" s="1"/>
  <c r="A8" i="61"/>
  <c r="H24" i="58" s="1"/>
  <c r="C6" i="61"/>
  <c r="C4" i="61"/>
  <c r="C3" i="61"/>
  <c r="C2" i="61"/>
  <c r="O142" i="27" l="1"/>
  <c r="N111" i="27"/>
  <c r="O136" i="27"/>
  <c r="N136" i="27"/>
  <c r="O113" i="27"/>
  <c r="N113" i="27"/>
  <c r="N142" i="27"/>
  <c r="B142" i="27" s="1"/>
  <c r="O111" i="27"/>
  <c r="J52" i="48"/>
  <c r="Y112" i="48" l="1"/>
  <c r="X112" i="48"/>
  <c r="V112" i="48"/>
  <c r="U112" i="48"/>
  <c r="S112" i="48"/>
  <c r="R112" i="48"/>
  <c r="Y103" i="48"/>
  <c r="X103" i="48"/>
  <c r="V103" i="48"/>
  <c r="U103" i="48"/>
  <c r="S103" i="48"/>
  <c r="R103" i="48"/>
  <c r="Y88" i="48"/>
  <c r="X88" i="48"/>
  <c r="V88" i="48"/>
  <c r="U88" i="48"/>
  <c r="S88" i="48"/>
  <c r="R88" i="48"/>
  <c r="Y76" i="48"/>
  <c r="X76" i="48"/>
  <c r="V76" i="48"/>
  <c r="U76" i="48"/>
  <c r="S76" i="48"/>
  <c r="R76" i="48"/>
  <c r="Y64" i="48"/>
  <c r="X64" i="48"/>
  <c r="V64" i="48"/>
  <c r="U64" i="48"/>
  <c r="S64" i="48"/>
  <c r="R64" i="48"/>
  <c r="Y38" i="48"/>
  <c r="X38" i="48"/>
  <c r="V38" i="48"/>
  <c r="U38" i="48"/>
  <c r="S38" i="48"/>
  <c r="R38" i="48"/>
  <c r="Y32" i="48"/>
  <c r="X32" i="48"/>
  <c r="V32" i="48"/>
  <c r="U32" i="48"/>
  <c r="S32" i="48"/>
  <c r="R32" i="48"/>
  <c r="L112" i="48"/>
  <c r="K112" i="48"/>
  <c r="I112" i="48"/>
  <c r="H112" i="48"/>
  <c r="L103" i="48"/>
  <c r="K103" i="48"/>
  <c r="I103" i="48"/>
  <c r="H103" i="48"/>
  <c r="L88" i="48"/>
  <c r="K88" i="48"/>
  <c r="L76" i="48"/>
  <c r="K76" i="48"/>
  <c r="L64" i="48"/>
  <c r="K64" i="48"/>
  <c r="L38" i="48"/>
  <c r="K38" i="48"/>
  <c r="I38" i="48"/>
  <c r="H38" i="48"/>
  <c r="L32" i="48"/>
  <c r="K32" i="48"/>
  <c r="I32" i="48"/>
  <c r="H32" i="48"/>
  <c r="K39" i="48" l="1"/>
  <c r="K43" i="48" s="1"/>
  <c r="K50" i="48" s="1"/>
  <c r="K53" i="48" s="1"/>
  <c r="K90" i="48"/>
  <c r="L90" i="48"/>
  <c r="X92" i="48"/>
  <c r="Y92" i="48"/>
  <c r="R90" i="48"/>
  <c r="K105" i="48"/>
  <c r="L105" i="48"/>
  <c r="H105" i="48"/>
  <c r="I105" i="48"/>
  <c r="U105" i="48"/>
  <c r="V92" i="48"/>
  <c r="R92" i="48"/>
  <c r="S92" i="48"/>
  <c r="V105" i="48"/>
  <c r="S105" i="48"/>
  <c r="I39" i="48"/>
  <c r="I43" i="48" s="1"/>
  <c r="H39" i="48"/>
  <c r="H43" i="48" s="1"/>
  <c r="H50" i="48" s="1"/>
  <c r="H53" i="48" s="1"/>
  <c r="X105" i="48"/>
  <c r="L39" i="48"/>
  <c r="L43" i="48" s="1"/>
  <c r="U39" i="48"/>
  <c r="U43" i="48" s="1"/>
  <c r="U50" i="48" s="1"/>
  <c r="U53" i="48" s="1"/>
  <c r="U90" i="48"/>
  <c r="Y105" i="48"/>
  <c r="V39" i="48"/>
  <c r="V43" i="48" s="1"/>
  <c r="V90" i="48"/>
  <c r="U92" i="48"/>
  <c r="K92" i="48"/>
  <c r="L92" i="48"/>
  <c r="X39" i="48"/>
  <c r="X43" i="48" s="1"/>
  <c r="X50" i="48" s="1"/>
  <c r="X53" i="48" s="1"/>
  <c r="X90" i="48"/>
  <c r="Y39" i="48"/>
  <c r="Y43" i="48" s="1"/>
  <c r="Y90" i="48"/>
  <c r="R39" i="48"/>
  <c r="R43" i="48" s="1"/>
  <c r="R50" i="48" s="1"/>
  <c r="R53" i="48" s="1"/>
  <c r="S39" i="48"/>
  <c r="S43" i="48" s="1"/>
  <c r="S90" i="48"/>
  <c r="R105" i="48"/>
  <c r="Z55" i="48"/>
  <c r="W55" i="48"/>
  <c r="T55" i="48"/>
  <c r="D4" i="48" l="1"/>
  <c r="D3" i="27"/>
  <c r="C3" i="26"/>
  <c r="C3" i="58"/>
  <c r="C3" i="35"/>
  <c r="D3" i="40"/>
  <c r="C3" i="36"/>
  <c r="C3" i="3"/>
  <c r="C3" i="38"/>
  <c r="C3" i="41"/>
  <c r="D3" i="47"/>
  <c r="C3" i="57"/>
  <c r="E157" i="27" l="1"/>
  <c r="F157" i="40" l="1"/>
  <c r="E157" i="40"/>
  <c r="F157" i="27"/>
  <c r="F169" i="27" s="1"/>
  <c r="E169" i="27"/>
  <c r="E169" i="40" l="1"/>
  <c r="G19" i="41" s="1"/>
  <c r="E19" i="41"/>
  <c r="F169" i="40"/>
  <c r="H19" i="41" s="1"/>
  <c r="F19" i="41"/>
  <c r="C6" i="58"/>
  <c r="C6" i="26"/>
  <c r="C6" i="35"/>
  <c r="D6" i="27"/>
  <c r="D7" i="48"/>
  <c r="D6" i="40"/>
  <c r="C6" i="36"/>
  <c r="C6" i="3"/>
  <c r="C6" i="38"/>
  <c r="C6" i="41"/>
  <c r="D6" i="47"/>
  <c r="H22" i="48" l="1"/>
  <c r="I22" i="48"/>
  <c r="L22" i="35" l="1"/>
  <c r="B8" i="47"/>
  <c r="I23" i="58" s="1"/>
  <c r="A8" i="47"/>
  <c r="H23" i="58" s="1"/>
  <c r="D4" i="47"/>
  <c r="D2" i="47"/>
  <c r="B8" i="41"/>
  <c r="I22" i="58" s="1"/>
  <c r="A8" i="41"/>
  <c r="H22" i="58" s="1"/>
  <c r="C4" i="41"/>
  <c r="C2" i="41"/>
  <c r="B8" i="38"/>
  <c r="I21" i="58" s="1"/>
  <c r="A8" i="38"/>
  <c r="H21" i="58" s="1"/>
  <c r="C4" i="38"/>
  <c r="C2" i="38"/>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40" i="26" l="1"/>
  <c r="F152" i="40" l="1"/>
  <c r="F156" i="40" s="1"/>
  <c r="E152" i="40"/>
  <c r="E156" i="40" s="1"/>
  <c r="F168" i="40" l="1"/>
  <c r="E168" i="40"/>
  <c r="J23" i="35"/>
  <c r="K23" i="35"/>
  <c r="L23" i="35"/>
  <c r="AB18" i="48"/>
  <c r="L49" i="48"/>
  <c r="L50" i="48" s="1"/>
  <c r="L53" i="48" s="1"/>
  <c r="I49" i="48"/>
  <c r="I50" i="48" s="1"/>
  <c r="I53" i="48" s="1"/>
  <c r="B8" i="58" l="1"/>
  <c r="I13" i="58" s="1"/>
  <c r="A8" i="58"/>
  <c r="H13" i="58" s="1"/>
  <c r="C4" i="58"/>
  <c r="C2" i="58"/>
  <c r="B54" i="57"/>
  <c r="B8" i="57" s="1"/>
  <c r="I25" i="58" s="1"/>
  <c r="A8" i="57"/>
  <c r="H25" i="58" s="1"/>
  <c r="C6" i="57"/>
  <c r="C4" i="57"/>
  <c r="C2" i="57"/>
  <c r="Z111" i="48" l="1"/>
  <c r="AE111" i="48" s="1"/>
  <c r="W111" i="48"/>
  <c r="AD111" i="48" s="1"/>
  <c r="T111" i="48"/>
  <c r="AC111" i="48" s="1"/>
  <c r="Z110" i="48"/>
  <c r="AE110" i="48" s="1"/>
  <c r="W110" i="48"/>
  <c r="AD110" i="48" s="1"/>
  <c r="T110" i="48"/>
  <c r="AC110" i="48" s="1"/>
  <c r="Z109" i="48"/>
  <c r="AE109" i="48" s="1"/>
  <c r="W109" i="48"/>
  <c r="AD109" i="48" s="1"/>
  <c r="T109" i="48"/>
  <c r="AC109" i="48" s="1"/>
  <c r="Z108" i="48"/>
  <c r="W108" i="48"/>
  <c r="T108" i="48"/>
  <c r="Z107" i="48"/>
  <c r="W107" i="48"/>
  <c r="T107" i="48"/>
  <c r="M109" i="48"/>
  <c r="M110" i="48"/>
  <c r="M111" i="48"/>
  <c r="J109" i="48"/>
  <c r="J110" i="48"/>
  <c r="J111" i="48"/>
  <c r="Z100" i="48"/>
  <c r="AE100" i="48" s="1"/>
  <c r="W100" i="48"/>
  <c r="AD100" i="48" s="1"/>
  <c r="T100" i="48"/>
  <c r="AC100" i="48" s="1"/>
  <c r="Z99" i="48"/>
  <c r="AE99" i="48" s="1"/>
  <c r="W99" i="48"/>
  <c r="AD99" i="48" s="1"/>
  <c r="T99" i="48"/>
  <c r="Z98" i="48"/>
  <c r="AE98" i="48" s="1"/>
  <c r="W98" i="48"/>
  <c r="AD98" i="48" s="1"/>
  <c r="T98" i="48"/>
  <c r="AC98" i="48" s="1"/>
  <c r="M98" i="48"/>
  <c r="M99" i="48"/>
  <c r="M100" i="48"/>
  <c r="J98" i="48"/>
  <c r="J99" i="48"/>
  <c r="J100" i="48"/>
  <c r="Z85" i="48"/>
  <c r="AE85" i="48" s="1"/>
  <c r="W85" i="48"/>
  <c r="AD85" i="48" s="1"/>
  <c r="T85" i="48"/>
  <c r="AC85" i="48" s="1"/>
  <c r="Z84" i="48"/>
  <c r="AE84" i="48" s="1"/>
  <c r="W84" i="48"/>
  <c r="AD84" i="48" s="1"/>
  <c r="T84" i="48"/>
  <c r="AC84" i="48" s="1"/>
  <c r="Z83" i="48"/>
  <c r="AE83" i="48" s="1"/>
  <c r="W83" i="48"/>
  <c r="AD83" i="48" s="1"/>
  <c r="T83" i="48"/>
  <c r="AC83" i="48" s="1"/>
  <c r="Z82" i="48"/>
  <c r="AE82" i="48" s="1"/>
  <c r="W82" i="48"/>
  <c r="AD82" i="48" s="1"/>
  <c r="T82" i="48"/>
  <c r="AC82" i="48" s="1"/>
  <c r="M82" i="48"/>
  <c r="M83" i="48"/>
  <c r="M84" i="48"/>
  <c r="M85" i="48"/>
  <c r="J82" i="48"/>
  <c r="J83" i="48"/>
  <c r="J84" i="48"/>
  <c r="J85" i="48"/>
  <c r="Z75" i="48"/>
  <c r="W75" i="48"/>
  <c r="AD75" i="48" s="1"/>
  <c r="T75" i="48"/>
  <c r="AC75" i="48" s="1"/>
  <c r="M75" i="48"/>
  <c r="J75" i="48"/>
  <c r="T71" i="48"/>
  <c r="AC71" i="48" s="1"/>
  <c r="W71" i="48"/>
  <c r="AD71" i="48" s="1"/>
  <c r="Z71" i="48"/>
  <c r="AE71" i="48" s="1"/>
  <c r="M71" i="48"/>
  <c r="J71" i="48"/>
  <c r="T68" i="48"/>
  <c r="AC68" i="48" s="1"/>
  <c r="W68" i="48"/>
  <c r="AD68" i="48" s="1"/>
  <c r="Z68" i="48"/>
  <c r="AE68" i="48" s="1"/>
  <c r="T72" i="48"/>
  <c r="AC72" i="48" s="1"/>
  <c r="W72" i="48"/>
  <c r="AD72" i="48" s="1"/>
  <c r="Z72" i="48"/>
  <c r="AE72" i="48" s="1"/>
  <c r="T73" i="48"/>
  <c r="AC73" i="48" s="1"/>
  <c r="W73" i="48"/>
  <c r="AD73" i="48" s="1"/>
  <c r="Z73" i="48"/>
  <c r="AE73" i="48" s="1"/>
  <c r="T69" i="48"/>
  <c r="AC69" i="48" s="1"/>
  <c r="W69" i="48"/>
  <c r="AD69" i="48" s="1"/>
  <c r="Z69" i="48"/>
  <c r="AE69" i="48" s="1"/>
  <c r="M68" i="48"/>
  <c r="M72" i="48"/>
  <c r="M73" i="48"/>
  <c r="M69" i="48"/>
  <c r="J68" i="48"/>
  <c r="J72" i="48"/>
  <c r="J73" i="48"/>
  <c r="J69" i="48"/>
  <c r="Z62" i="48"/>
  <c r="AE62" i="48" s="1"/>
  <c r="W62" i="48"/>
  <c r="AD62" i="48" s="1"/>
  <c r="T62" i="48"/>
  <c r="AC62" i="48" s="1"/>
  <c r="Z61" i="48"/>
  <c r="AE61" i="48" s="1"/>
  <c r="W61" i="48"/>
  <c r="AD61" i="48" s="1"/>
  <c r="T61" i="48"/>
  <c r="AC61" i="48" s="1"/>
  <c r="M61" i="48"/>
  <c r="M62" i="48"/>
  <c r="J61" i="48"/>
  <c r="J62" i="48"/>
  <c r="Z59" i="48"/>
  <c r="AE59" i="48" s="1"/>
  <c r="W59" i="48"/>
  <c r="AD59" i="48" s="1"/>
  <c r="T59" i="48"/>
  <c r="AC59" i="48" s="1"/>
  <c r="M59" i="48"/>
  <c r="J59" i="48"/>
  <c r="Z47" i="48"/>
  <c r="AE47" i="48" s="1"/>
  <c r="Z48" i="48"/>
  <c r="AE48" i="48" s="1"/>
  <c r="W47" i="48"/>
  <c r="AD47" i="48" s="1"/>
  <c r="W48" i="48"/>
  <c r="AD48" i="48" s="1"/>
  <c r="T47" i="48"/>
  <c r="AC47" i="48" s="1"/>
  <c r="T48" i="48"/>
  <c r="AC48" i="48" s="1"/>
  <c r="M47" i="48"/>
  <c r="M48" i="48"/>
  <c r="J47" i="48"/>
  <c r="J48" i="48"/>
  <c r="Z37" i="48"/>
  <c r="AE37" i="48" s="1"/>
  <c r="W37" i="48"/>
  <c r="AD37" i="48" s="1"/>
  <c r="T37" i="48"/>
  <c r="AC37" i="48" s="1"/>
  <c r="Z36" i="48"/>
  <c r="AE36" i="48" s="1"/>
  <c r="W36" i="48"/>
  <c r="AD36" i="48" s="1"/>
  <c r="T36" i="48"/>
  <c r="AC36" i="48" s="1"/>
  <c r="Z35" i="48"/>
  <c r="AE35" i="48" s="1"/>
  <c r="W35" i="48"/>
  <c r="AD35" i="48" s="1"/>
  <c r="T35" i="48"/>
  <c r="AC35" i="48" s="1"/>
  <c r="Z34" i="48"/>
  <c r="AE34" i="48" s="1"/>
  <c r="W34" i="48"/>
  <c r="AD34" i="48" s="1"/>
  <c r="T34" i="48"/>
  <c r="AC34" i="48" s="1"/>
  <c r="Z33" i="48"/>
  <c r="W33" i="48"/>
  <c r="T33" i="48"/>
  <c r="M34" i="48"/>
  <c r="M35" i="48"/>
  <c r="M36" i="48"/>
  <c r="M37" i="48"/>
  <c r="J34" i="48"/>
  <c r="J35" i="48"/>
  <c r="J36" i="48"/>
  <c r="J37" i="48"/>
  <c r="Z31" i="48"/>
  <c r="AE31" i="48" s="1"/>
  <c r="W31" i="48"/>
  <c r="AD31" i="48" s="1"/>
  <c r="T31" i="48"/>
  <c r="AC31" i="48" s="1"/>
  <c r="M31" i="48"/>
  <c r="J31" i="48"/>
  <c r="T38" i="48" l="1"/>
  <c r="W38" i="48"/>
  <c r="T112" i="48"/>
  <c r="W112" i="48"/>
  <c r="Z112" i="48"/>
  <c r="AC99" i="48"/>
  <c r="AE75" i="48"/>
  <c r="Z38" i="48"/>
  <c r="Z28" i="48" l="1"/>
  <c r="AE28" i="48" s="1"/>
  <c r="W28" i="48"/>
  <c r="AD28" i="48" s="1"/>
  <c r="T28" i="48"/>
  <c r="AC28" i="48" s="1"/>
  <c r="M28" i="48"/>
  <c r="J28" i="48"/>
  <c r="AE117" i="48"/>
  <c r="AD117" i="48"/>
  <c r="AC117" i="48"/>
  <c r="F151" i="40" l="1"/>
  <c r="E151" i="40"/>
  <c r="L16" i="35" l="1"/>
  <c r="K16" i="35"/>
  <c r="J16" i="35"/>
  <c r="Z125" i="48" l="1"/>
  <c r="Z122" i="48"/>
  <c r="W125" i="48"/>
  <c r="W122" i="48"/>
  <c r="T125" i="48"/>
  <c r="T122" i="48"/>
  <c r="M125" i="48"/>
  <c r="M122" i="48"/>
  <c r="J125" i="48"/>
  <c r="J122" i="48"/>
  <c r="Z130" i="48"/>
  <c r="W130" i="48"/>
  <c r="T130" i="48"/>
  <c r="AE108" i="48"/>
  <c r="Z101" i="48"/>
  <c r="AE101" i="48" s="1"/>
  <c r="Z97" i="48"/>
  <c r="AE97" i="48" s="1"/>
  <c r="Z96" i="48"/>
  <c r="AE96" i="48" s="1"/>
  <c r="Z102" i="48"/>
  <c r="AE102" i="48" s="1"/>
  <c r="Z95" i="48"/>
  <c r="AE95" i="48" s="1"/>
  <c r="Z94" i="48"/>
  <c r="AE94" i="48" s="1"/>
  <c r="Z86" i="48"/>
  <c r="AE86" i="48" s="1"/>
  <c r="Z81" i="48"/>
  <c r="AE81" i="48" s="1"/>
  <c r="Z80" i="48"/>
  <c r="AE80" i="48" s="1"/>
  <c r="Z87" i="48"/>
  <c r="AE87" i="48" s="1"/>
  <c r="Z79" i="48"/>
  <c r="AE79" i="48" s="1"/>
  <c r="Z78" i="48"/>
  <c r="Z70" i="48"/>
  <c r="AE70" i="48" s="1"/>
  <c r="Z74" i="48"/>
  <c r="AE74" i="48" s="1"/>
  <c r="Z67" i="48"/>
  <c r="AE67" i="48" s="1"/>
  <c r="Z66" i="48"/>
  <c r="Z63" i="48"/>
  <c r="AE63" i="48" s="1"/>
  <c r="Z60" i="48"/>
  <c r="AE60" i="48" s="1"/>
  <c r="Z58" i="48"/>
  <c r="AE58" i="48" s="1"/>
  <c r="Z57" i="48"/>
  <c r="AE55" i="48"/>
  <c r="Z52" i="48"/>
  <c r="AE52" i="48" s="1"/>
  <c r="Z46" i="48"/>
  <c r="AE46" i="48" s="1"/>
  <c r="Z45" i="48"/>
  <c r="AE45" i="48" s="1"/>
  <c r="Z41" i="48"/>
  <c r="AE41" i="48" s="1"/>
  <c r="Z40" i="48"/>
  <c r="AE40" i="48" s="1"/>
  <c r="AE33" i="48"/>
  <c r="AE38" i="48" s="1"/>
  <c r="Z30" i="48"/>
  <c r="AE30" i="48" s="1"/>
  <c r="Z29" i="48"/>
  <c r="AE29" i="48" s="1"/>
  <c r="Z27" i="48"/>
  <c r="Z26" i="48"/>
  <c r="AE26" i="48" s="1"/>
  <c r="AD107" i="48"/>
  <c r="W101" i="48"/>
  <c r="AD101" i="48" s="1"/>
  <c r="W97" i="48"/>
  <c r="AD97" i="48" s="1"/>
  <c r="W96" i="48"/>
  <c r="W102" i="48"/>
  <c r="AD102" i="48" s="1"/>
  <c r="W95" i="48"/>
  <c r="AD95" i="48" s="1"/>
  <c r="W94" i="48"/>
  <c r="W86" i="48"/>
  <c r="AD86" i="48" s="1"/>
  <c r="W81" i="48"/>
  <c r="AD81" i="48" s="1"/>
  <c r="W80" i="48"/>
  <c r="AD80" i="48" s="1"/>
  <c r="W87" i="48"/>
  <c r="AD87" i="48" s="1"/>
  <c r="W79" i="48"/>
  <c r="AD79" i="48" s="1"/>
  <c r="W78" i="48"/>
  <c r="W70" i="48"/>
  <c r="AD70" i="48" s="1"/>
  <c r="W74" i="48"/>
  <c r="AD74" i="48" s="1"/>
  <c r="W67" i="48"/>
  <c r="AD67" i="48" s="1"/>
  <c r="W66" i="48"/>
  <c r="W63" i="48"/>
  <c r="AD63" i="48" s="1"/>
  <c r="W60" i="48"/>
  <c r="W58" i="48"/>
  <c r="W57" i="48"/>
  <c r="AD55" i="48"/>
  <c r="W52" i="48"/>
  <c r="W46" i="48"/>
  <c r="AD46" i="48" s="1"/>
  <c r="W45" i="48"/>
  <c r="AD45" i="48" s="1"/>
  <c r="W41" i="48"/>
  <c r="AD41" i="48" s="1"/>
  <c r="W40" i="48"/>
  <c r="AD40" i="48" s="1"/>
  <c r="AD33" i="48"/>
  <c r="AD38" i="48" s="1"/>
  <c r="W30" i="48"/>
  <c r="AD30" i="48" s="1"/>
  <c r="W29" i="48"/>
  <c r="AD29" i="48" s="1"/>
  <c r="W27" i="48"/>
  <c r="W26" i="48"/>
  <c r="Y49" i="48"/>
  <c r="Y25" i="48"/>
  <c r="X25" i="48"/>
  <c r="Y24" i="48"/>
  <c r="X24" i="48"/>
  <c r="Y23" i="48"/>
  <c r="X23" i="48"/>
  <c r="Y22" i="48"/>
  <c r="X22" i="48"/>
  <c r="Y21" i="48"/>
  <c r="X21" i="48"/>
  <c r="V49" i="48"/>
  <c r="V25" i="48"/>
  <c r="U25" i="48"/>
  <c r="V24" i="48"/>
  <c r="U24" i="48"/>
  <c r="V23" i="48"/>
  <c r="U23" i="48"/>
  <c r="V22" i="48"/>
  <c r="U22" i="48"/>
  <c r="V21" i="48"/>
  <c r="U21" i="48"/>
  <c r="AC127" i="48"/>
  <c r="AC116" i="48"/>
  <c r="AC108" i="48"/>
  <c r="AC107" i="48"/>
  <c r="T101" i="48"/>
  <c r="AC101" i="48" s="1"/>
  <c r="T97" i="48"/>
  <c r="AC97" i="48" s="1"/>
  <c r="T96" i="48"/>
  <c r="AC96" i="48" s="1"/>
  <c r="T102" i="48"/>
  <c r="AC102" i="48" s="1"/>
  <c r="T95" i="48"/>
  <c r="AC95" i="48" s="1"/>
  <c r="T94" i="48"/>
  <c r="T86" i="48"/>
  <c r="AC86" i="48" s="1"/>
  <c r="T81" i="48"/>
  <c r="AC81" i="48" s="1"/>
  <c r="T80" i="48"/>
  <c r="AC80" i="48" s="1"/>
  <c r="T87" i="48"/>
  <c r="AC87" i="48" s="1"/>
  <c r="T79" i="48"/>
  <c r="AC79" i="48" s="1"/>
  <c r="T78" i="48"/>
  <c r="T70" i="48"/>
  <c r="AC70" i="48" s="1"/>
  <c r="T74" i="48"/>
  <c r="AC74" i="48" s="1"/>
  <c r="T67" i="48"/>
  <c r="AC67" i="48" s="1"/>
  <c r="T66" i="48"/>
  <c r="T63" i="48"/>
  <c r="AC63" i="48" s="1"/>
  <c r="T60" i="48"/>
  <c r="AC60" i="48" s="1"/>
  <c r="T58" i="48"/>
  <c r="T57" i="48"/>
  <c r="AC55" i="48"/>
  <c r="T52" i="48"/>
  <c r="AC52" i="48" s="1"/>
  <c r="T46" i="48"/>
  <c r="AC46" i="48" s="1"/>
  <c r="T45" i="48"/>
  <c r="AC45" i="48" s="1"/>
  <c r="T41" i="48"/>
  <c r="AC41" i="48" s="1"/>
  <c r="T40" i="48"/>
  <c r="AC40" i="48" s="1"/>
  <c r="AC33" i="48"/>
  <c r="AC38" i="48" s="1"/>
  <c r="T30" i="48"/>
  <c r="AC30" i="48" s="1"/>
  <c r="T29" i="48"/>
  <c r="AC29" i="48" s="1"/>
  <c r="T27" i="48"/>
  <c r="AC27" i="48" s="1"/>
  <c r="T26" i="48"/>
  <c r="S49" i="48"/>
  <c r="S25" i="48"/>
  <c r="R25" i="48"/>
  <c r="S24" i="48"/>
  <c r="R24" i="48"/>
  <c r="S23" i="48"/>
  <c r="R23" i="48"/>
  <c r="S22" i="48"/>
  <c r="R22" i="48"/>
  <c r="S21" i="48"/>
  <c r="R21"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L25" i="48"/>
  <c r="K25" i="48"/>
  <c r="L24" i="48"/>
  <c r="K24" i="48"/>
  <c r="L23" i="48"/>
  <c r="K23" i="48"/>
  <c r="L22" i="48"/>
  <c r="K22" i="48"/>
  <c r="I25" i="48"/>
  <c r="H25" i="48"/>
  <c r="I24" i="48"/>
  <c r="H24" i="48"/>
  <c r="I23" i="48"/>
  <c r="H23" i="48"/>
  <c r="L21" i="48"/>
  <c r="K21" i="48"/>
  <c r="I21" i="48"/>
  <c r="H21" i="48"/>
  <c r="AE127" i="48"/>
  <c r="AD127" i="48"/>
  <c r="AE124" i="48"/>
  <c r="AD124" i="48"/>
  <c r="AC124" i="48"/>
  <c r="AE123" i="48"/>
  <c r="AD123" i="48"/>
  <c r="AC123" i="48"/>
  <c r="AE116" i="48"/>
  <c r="AD116" i="48"/>
  <c r="AE107" i="48"/>
  <c r="AE25" i="48"/>
  <c r="AD25" i="48"/>
  <c r="AC25" i="48"/>
  <c r="AE24" i="48"/>
  <c r="AD24" i="48"/>
  <c r="AC24" i="48"/>
  <c r="AE23" i="48"/>
  <c r="AD23" i="48"/>
  <c r="AC23" i="48"/>
  <c r="AE22" i="48"/>
  <c r="AD22" i="48"/>
  <c r="AC22" i="48"/>
  <c r="AE21" i="48"/>
  <c r="AD21" i="48"/>
  <c r="AC21" i="48"/>
  <c r="J32" i="48" l="1"/>
  <c r="J39" i="48" s="1"/>
  <c r="T76" i="48"/>
  <c r="J112" i="48"/>
  <c r="J76" i="48"/>
  <c r="J142" i="48" s="1"/>
  <c r="J154" i="48" s="1"/>
  <c r="M112" i="48"/>
  <c r="M141" i="48" s="1"/>
  <c r="M153" i="48" s="1"/>
  <c r="AD52" i="48"/>
  <c r="AD94" i="48"/>
  <c r="W103" i="48"/>
  <c r="J136" i="48"/>
  <c r="J148" i="48" s="1"/>
  <c r="J88" i="48"/>
  <c r="T129" i="48"/>
  <c r="T88" i="48"/>
  <c r="J64" i="48"/>
  <c r="AC58" i="48"/>
  <c r="T64" i="48"/>
  <c r="W88" i="48"/>
  <c r="M136" i="48"/>
  <c r="M148" i="48" s="1"/>
  <c r="W49" i="48"/>
  <c r="AD49" i="48" s="1"/>
  <c r="V50" i="48"/>
  <c r="V53" i="48" s="1"/>
  <c r="AD58" i="48"/>
  <c r="W64" i="48"/>
  <c r="T49" i="48"/>
  <c r="AC49" i="48" s="1"/>
  <c r="S50" i="48"/>
  <c r="S53" i="48" s="1"/>
  <c r="AC26" i="48"/>
  <c r="AC32" i="48" s="1"/>
  <c r="AC135" i="48" s="1"/>
  <c r="AC147" i="48" s="1"/>
  <c r="T32" i="48"/>
  <c r="T39" i="48" s="1"/>
  <c r="T43" i="48" s="1"/>
  <c r="Z49" i="48"/>
  <c r="AE49" i="48" s="1"/>
  <c r="Y50" i="48"/>
  <c r="Y53" i="48" s="1"/>
  <c r="W76" i="48"/>
  <c r="J103" i="48"/>
  <c r="AC94" i="48"/>
  <c r="T103" i="48"/>
  <c r="AD26" i="48"/>
  <c r="W32" i="48"/>
  <c r="W39" i="48" s="1"/>
  <c r="W43" i="48" s="1"/>
  <c r="M129" i="48"/>
  <c r="J129" i="48"/>
  <c r="AD78" i="48"/>
  <c r="W129" i="48"/>
  <c r="Z129" i="48"/>
  <c r="A8" i="40"/>
  <c r="H18" i="58" s="1"/>
  <c r="AE112" i="48"/>
  <c r="AC112" i="48"/>
  <c r="M76" i="48"/>
  <c r="AE66" i="48"/>
  <c r="AE76" i="48" s="1"/>
  <c r="Z76" i="48"/>
  <c r="AD66" i="48"/>
  <c r="AD76" i="48" s="1"/>
  <c r="AE27" i="48"/>
  <c r="AE32" i="48" s="1"/>
  <c r="AE135" i="48" s="1"/>
  <c r="AE147" i="48" s="1"/>
  <c r="Z32" i="48"/>
  <c r="Z39" i="48" s="1"/>
  <c r="Z43" i="48" s="1"/>
  <c r="AD27" i="48"/>
  <c r="M32" i="48"/>
  <c r="M135" i="48" s="1"/>
  <c r="M147" i="48" s="1"/>
  <c r="AE78" i="48"/>
  <c r="AD60" i="48"/>
  <c r="AC66" i="48"/>
  <c r="AC76" i="48" s="1"/>
  <c r="M88" i="48"/>
  <c r="AD108" i="48"/>
  <c r="AD112" i="48" s="1"/>
  <c r="Z88" i="48"/>
  <c r="Z103" i="48"/>
  <c r="M103" i="48"/>
  <c r="Z64" i="48"/>
  <c r="M64" i="48"/>
  <c r="AD96" i="48"/>
  <c r="AC78" i="48"/>
  <c r="J43" i="48" l="1"/>
  <c r="J50" i="48" s="1"/>
  <c r="J151" i="48"/>
  <c r="J135" i="48"/>
  <c r="J147" i="48" s="1"/>
  <c r="T90" i="48"/>
  <c r="J90" i="48"/>
  <c r="T92" i="48"/>
  <c r="Z120" i="48"/>
  <c r="AD142" i="48"/>
  <c r="AD154" i="48" s="1"/>
  <c r="AC142" i="48"/>
  <c r="AC154" i="48" s="1"/>
  <c r="J120" i="48"/>
  <c r="W50" i="48"/>
  <c r="W53" i="48" s="1"/>
  <c r="AD32" i="48"/>
  <c r="AD135" i="48" s="1"/>
  <c r="AD147" i="48" s="1"/>
  <c r="M140" i="48"/>
  <c r="M152" i="48" s="1"/>
  <c r="M134" i="48"/>
  <c r="M146" i="48" s="1"/>
  <c r="J105" i="48"/>
  <c r="J92" i="48"/>
  <c r="T50" i="48"/>
  <c r="T53" i="48" s="1"/>
  <c r="M120" i="48"/>
  <c r="T105" i="48"/>
  <c r="T120" i="48"/>
  <c r="W92" i="48"/>
  <c r="W90" i="48"/>
  <c r="W105" i="48"/>
  <c r="W120" i="48"/>
  <c r="A8" i="48"/>
  <c r="H17" i="58" s="1"/>
  <c r="AC141" i="48"/>
  <c r="AC153" i="48" s="1"/>
  <c r="M142" i="48"/>
  <c r="M154" i="48" s="1"/>
  <c r="AE141" i="48"/>
  <c r="AE153" i="48" s="1"/>
  <c r="AD141" i="48"/>
  <c r="AD153" i="48" s="1"/>
  <c r="AE129" i="48"/>
  <c r="AE142" i="48"/>
  <c r="AE154" i="48" s="1"/>
  <c r="J140" i="48"/>
  <c r="J152" i="48" s="1"/>
  <c r="J134" i="48"/>
  <c r="J146" i="48" s="1"/>
  <c r="AC129" i="48"/>
  <c r="J141" i="48"/>
  <c r="J153" i="48" s="1"/>
  <c r="AD129" i="48"/>
  <c r="M39" i="48"/>
  <c r="M151" i="48" s="1"/>
  <c r="AE39" i="48"/>
  <c r="AE151" i="48" s="1"/>
  <c r="AD39" i="48"/>
  <c r="AC39" i="48"/>
  <c r="T114" i="48"/>
  <c r="M105" i="48"/>
  <c r="Z105" i="48"/>
  <c r="M114" i="48"/>
  <c r="Z50" i="48"/>
  <c r="Z53" i="48" s="1"/>
  <c r="W114" i="48"/>
  <c r="M90" i="48"/>
  <c r="J114" i="48"/>
  <c r="Z114" i="48"/>
  <c r="Z90" i="48"/>
  <c r="M92" i="48"/>
  <c r="Z92" i="48"/>
  <c r="AD139" i="48" l="1"/>
  <c r="AD151" i="48"/>
  <c r="AC138" i="48"/>
  <c r="AC150" i="48" s="1"/>
  <c r="AC151" i="48"/>
  <c r="AC137" i="48"/>
  <c r="AC149" i="48" s="1"/>
  <c r="AD137" i="48"/>
  <c r="AD149" i="48" s="1"/>
  <c r="AD138" i="48"/>
  <c r="AD150" i="48" s="1"/>
  <c r="AE139" i="48"/>
  <c r="J139" i="48"/>
  <c r="J138" i="48"/>
  <c r="J150" i="48" s="1"/>
  <c r="J137" i="48"/>
  <c r="J149" i="48" s="1"/>
  <c r="M139" i="48"/>
  <c r="M138" i="48"/>
  <c r="M150" i="48" s="1"/>
  <c r="M137" i="48"/>
  <c r="M149" i="48" s="1"/>
  <c r="AE137" i="48"/>
  <c r="AE149" i="48" s="1"/>
  <c r="AC139" i="48"/>
  <c r="AE138" i="48"/>
  <c r="AE150" i="48" s="1"/>
  <c r="N157" i="27"/>
  <c r="N169" i="27" s="1"/>
  <c r="O157" i="27"/>
  <c r="O169" i="27" s="1"/>
  <c r="J53" i="48"/>
  <c r="M43" i="48"/>
  <c r="M50" i="48" s="1"/>
  <c r="M53" i="48" s="1"/>
  <c r="A8" i="27" l="1"/>
  <c r="H16" i="58" s="1"/>
  <c r="J19" i="35"/>
  <c r="K19" i="35"/>
  <c r="L19" i="35"/>
  <c r="K18" i="35"/>
  <c r="L18" i="35"/>
  <c r="J18" i="35"/>
  <c r="L21" i="35"/>
  <c r="K21" i="35"/>
  <c r="J21" i="35"/>
  <c r="L20" i="35"/>
  <c r="K20" i="35"/>
  <c r="J20" i="35"/>
  <c r="F129" i="40" l="1"/>
  <c r="E129" i="40"/>
  <c r="N163" i="27" l="1"/>
  <c r="N175" i="27" s="1"/>
  <c r="F163" i="27"/>
  <c r="F175" i="27" s="1"/>
  <c r="E163" i="27"/>
  <c r="E175" i="27" s="1"/>
  <c r="F134" i="40"/>
  <c r="F163" i="40" s="1"/>
  <c r="E134" i="40"/>
  <c r="E163" i="40" s="1"/>
  <c r="F91" i="40"/>
  <c r="F164" i="40" s="1"/>
  <c r="E91" i="40"/>
  <c r="E164" i="40" s="1"/>
  <c r="F164" i="27"/>
  <c r="F176" i="27" s="1"/>
  <c r="E164" i="27"/>
  <c r="E176" i="27" s="1"/>
  <c r="F73" i="40"/>
  <c r="E73" i="40"/>
  <c r="F61" i="40"/>
  <c r="E61" i="40"/>
  <c r="E175" i="40" l="1"/>
  <c r="G25" i="41" s="1"/>
  <c r="E25" i="41"/>
  <c r="F175" i="40"/>
  <c r="H25" i="41" s="1"/>
  <c r="F25" i="41"/>
  <c r="E176" i="40"/>
  <c r="G26" i="41" s="1"/>
  <c r="E26" i="41"/>
  <c r="F176" i="40"/>
  <c r="H26" i="41" s="1"/>
  <c r="F26" i="41"/>
  <c r="O164" i="27"/>
  <c r="O176" i="27" s="1"/>
  <c r="N164" i="27"/>
  <c r="N176" i="27" s="1"/>
  <c r="O163" i="27"/>
  <c r="O175" i="27" s="1"/>
  <c r="AE103" i="48" l="1"/>
  <c r="AD103" i="48"/>
  <c r="AC103" i="48"/>
  <c r="AE88" i="48"/>
  <c r="AE140" i="48" s="1"/>
  <c r="AE152" i="48" s="1"/>
  <c r="AD88" i="48"/>
  <c r="AD140" i="48" s="1"/>
  <c r="AD152" i="48" s="1"/>
  <c r="AC88" i="48"/>
  <c r="AC140" i="48" s="1"/>
  <c r="AC152" i="48" s="1"/>
  <c r="G14" i="38" l="1"/>
  <c r="G10" i="38"/>
  <c r="C36" i="36"/>
  <c r="C11" i="36"/>
  <c r="AE125" i="48" l="1"/>
  <c r="AD125" i="48"/>
  <c r="AC125" i="48"/>
  <c r="AE122" i="48"/>
  <c r="AD122" i="48"/>
  <c r="AC122" i="48"/>
  <c r="AE64" i="48"/>
  <c r="AE120" i="48" s="1"/>
  <c r="AD64" i="48"/>
  <c r="AD120" i="48" s="1"/>
  <c r="AC64" i="48"/>
  <c r="AC120" i="48" s="1"/>
  <c r="AE57" i="48"/>
  <c r="AD57" i="48"/>
  <c r="AC57" i="48"/>
  <c r="AC136" i="48" l="1"/>
  <c r="AC148" i="48" s="1"/>
  <c r="AD136" i="48"/>
  <c r="AD148" i="48" s="1"/>
  <c r="AE136" i="48"/>
  <c r="AE148" i="48" s="1"/>
  <c r="AE105" i="48"/>
  <c r="AC105" i="48"/>
  <c r="AD105" i="48"/>
  <c r="AC43" i="48"/>
  <c r="AC50" i="48" s="1"/>
  <c r="AE43" i="48"/>
  <c r="AE50" i="48" s="1"/>
  <c r="AD114" i="48"/>
  <c r="AE114" i="48"/>
  <c r="AC114" i="48"/>
  <c r="AE130" i="48"/>
  <c r="AE134" i="48" s="1"/>
  <c r="AE146" i="48" s="1"/>
  <c r="AC92" i="48"/>
  <c r="AD92" i="48"/>
  <c r="AE92" i="48"/>
  <c r="AC90" i="48"/>
  <c r="AE90" i="48"/>
  <c r="AD90" i="48"/>
  <c r="AD130" i="48"/>
  <c r="AD134" i="48" s="1"/>
  <c r="AD146" i="48" s="1"/>
  <c r="AC130" i="48"/>
  <c r="AC134" i="48" s="1"/>
  <c r="AC146" i="48" s="1"/>
  <c r="B8" i="48" l="1"/>
  <c r="I17" i="58" s="1"/>
  <c r="AD43" i="48"/>
  <c r="AD50" i="48" s="1"/>
  <c r="AC53" i="48"/>
  <c r="AD53" i="48" l="1"/>
  <c r="AE53" i="48"/>
  <c r="G12" i="38" l="1"/>
  <c r="G13" i="38"/>
  <c r="G11" i="38"/>
  <c r="F147" i="40"/>
  <c r="F158" i="40" s="1"/>
  <c r="E147" i="40"/>
  <c r="E158" i="40" s="1"/>
  <c r="F144" i="40"/>
  <c r="E144" i="40"/>
  <c r="F109" i="40"/>
  <c r="E109" i="40"/>
  <c r="F55" i="40"/>
  <c r="E55" i="40"/>
  <c r="F28" i="40"/>
  <c r="F34" i="40" s="1"/>
  <c r="E28" i="40"/>
  <c r="E34" i="40" s="1"/>
  <c r="E161" i="40" l="1"/>
  <c r="E23" i="41" s="1"/>
  <c r="E160" i="40"/>
  <c r="E159" i="40"/>
  <c r="F161" i="40"/>
  <c r="F23" i="41" s="1"/>
  <c r="F160" i="40"/>
  <c r="F159" i="40"/>
  <c r="E162" i="40"/>
  <c r="E24" i="41" s="1"/>
  <c r="E142" i="40"/>
  <c r="F162" i="40"/>
  <c r="F24" i="41" s="1"/>
  <c r="F142" i="40"/>
  <c r="E170" i="40"/>
  <c r="F170" i="40"/>
  <c r="E43" i="40"/>
  <c r="E47" i="40" s="1"/>
  <c r="E50" i="40" s="1"/>
  <c r="F43" i="40"/>
  <c r="F47" i="40" s="1"/>
  <c r="F50" i="40" s="1"/>
  <c r="F136" i="40"/>
  <c r="E136" i="40"/>
  <c r="E111" i="40"/>
  <c r="F111" i="40"/>
  <c r="F113" i="40"/>
  <c r="E113" i="40"/>
  <c r="F172" i="40" l="1"/>
  <c r="H22" i="41" s="1"/>
  <c r="F22" i="41"/>
  <c r="E171" i="40"/>
  <c r="G21" i="41" s="1"/>
  <c r="E21" i="41"/>
  <c r="F171" i="40"/>
  <c r="H21" i="41" s="1"/>
  <c r="F21" i="41"/>
  <c r="E172" i="40"/>
  <c r="G22" i="41" s="1"/>
  <c r="E22" i="41"/>
  <c r="F174" i="40"/>
  <c r="H24" i="41" s="1"/>
  <c r="E174" i="40"/>
  <c r="G24" i="41" s="1"/>
  <c r="B8" i="40"/>
  <c r="I18" i="58" s="1"/>
  <c r="F26" i="38" l="1"/>
  <c r="E26" i="38"/>
  <c r="F26" i="3"/>
  <c r="E26" i="3"/>
  <c r="N162" i="27" l="1"/>
  <c r="N174" i="27" s="1"/>
  <c r="O162" i="27"/>
  <c r="O174" i="27" s="1"/>
  <c r="H25" i="38" s="1"/>
  <c r="E162" i="27"/>
  <c r="E174" i="27" s="1"/>
  <c r="F162" i="27"/>
  <c r="F174" i="27" s="1"/>
  <c r="H26" i="38"/>
  <c r="F25" i="38" l="1"/>
  <c r="O161" i="27"/>
  <c r="H24" i="38" s="1"/>
  <c r="N161" i="27"/>
  <c r="E161" i="27"/>
  <c r="F161" i="27"/>
  <c r="O160" i="27"/>
  <c r="O172" i="27" s="1"/>
  <c r="H23" i="38" s="1"/>
  <c r="N160" i="27"/>
  <c r="N172" i="27" s="1"/>
  <c r="E160" i="27"/>
  <c r="E172" i="27" s="1"/>
  <c r="F160" i="27"/>
  <c r="F172" i="27" s="1"/>
  <c r="H23" i="3" s="1"/>
  <c r="N159" i="27"/>
  <c r="N171" i="27" s="1"/>
  <c r="O159" i="27"/>
  <c r="O171" i="27" s="1"/>
  <c r="H22" i="38" s="1"/>
  <c r="B8" i="27"/>
  <c r="I16" i="58" s="1"/>
  <c r="I28" i="58" s="1"/>
  <c r="F27" i="3"/>
  <c r="E27" i="3"/>
  <c r="F27" i="38"/>
  <c r="E27" i="38"/>
  <c r="F25" i="3"/>
  <c r="H25" i="3"/>
  <c r="E25" i="3"/>
  <c r="G25" i="3"/>
  <c r="E25" i="38"/>
  <c r="G25" i="38"/>
  <c r="F20" i="38"/>
  <c r="H20" i="38"/>
  <c r="H27" i="3"/>
  <c r="G26" i="38"/>
  <c r="G27" i="3"/>
  <c r="H27" i="38"/>
  <c r="G27" i="38"/>
  <c r="H26" i="3"/>
  <c r="G26" i="3"/>
  <c r="F23" i="38" l="1"/>
  <c r="F22" i="38"/>
  <c r="F23" i="3"/>
  <c r="F24" i="38"/>
  <c r="H28" i="58"/>
  <c r="E24" i="38"/>
  <c r="G24" i="38"/>
  <c r="E20" i="38"/>
  <c r="G20" i="38"/>
  <c r="E22" i="38"/>
  <c r="G22" i="38"/>
  <c r="F20" i="3"/>
  <c r="H20" i="3"/>
  <c r="F22" i="3"/>
  <c r="H22" i="3"/>
  <c r="F24" i="3"/>
  <c r="H24" i="3"/>
  <c r="E20" i="3"/>
  <c r="G20" i="3"/>
  <c r="E22" i="3"/>
  <c r="G22" i="3"/>
  <c r="E24" i="3"/>
  <c r="G24" i="3"/>
  <c r="G23" i="38"/>
  <c r="E23" i="38"/>
  <c r="G23" i="3"/>
  <c r="E23" i="3"/>
  <c r="F56" i="57" l="1"/>
  <c r="D5" i="47" l="1"/>
  <c r="C5" i="57"/>
  <c r="D6" i="48"/>
  <c r="C5" i="36"/>
  <c r="C5" i="3"/>
  <c r="C5" i="35"/>
  <c r="C5" i="41"/>
  <c r="C5" i="26"/>
  <c r="D5" i="40"/>
  <c r="C5" i="58"/>
  <c r="D5" i="2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M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11000000}">
      <text>
        <r>
          <rPr>
            <sz val="9"/>
            <color rgb="FF000000"/>
            <rFont val="Tahoma"/>
            <family val="2"/>
          </rPr>
          <t>Must enter all liabilities as a positive</t>
        </r>
      </text>
    </comment>
    <comment ref="M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M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M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T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Q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Q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Q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B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2" authorId="0" shapeId="0" xr:uid="{00000000-0006-0000-0500-00000C000000}">
      <text>
        <r>
          <rPr>
            <sz val="9"/>
            <color indexed="81"/>
            <rFont val="Tahoma"/>
            <family val="2"/>
          </rPr>
          <t>Please note adjusting this line item will not pro-rate the ratios below.</t>
        </r>
      </text>
    </comment>
    <comment ref="W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Q78" authorId="2" shapeId="0" xr:uid="{00000000-0006-0000-0500-000013000000}">
      <text>
        <r>
          <rPr>
            <sz val="9"/>
            <color rgb="FF000000"/>
            <rFont val="Tahoma"/>
            <family val="2"/>
          </rPr>
          <t>Must enter all liabilities as a positive</t>
        </r>
      </text>
    </comment>
    <comment ref="AB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Q116" authorId="1" shapeId="0" xr:uid="{00000000-0006-0000-0500-000018000000}">
      <text>
        <r>
          <rPr>
            <sz val="9"/>
            <color rgb="FF000000"/>
            <rFont val="Tahoma"/>
            <family val="2"/>
          </rPr>
          <t>Enter as positive value</t>
        </r>
      </text>
    </comment>
    <comment ref="AB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Q124" authorId="1" shapeId="0" xr:uid="{00000000-0006-0000-0500-00001D000000}">
      <text>
        <r>
          <rPr>
            <b/>
            <sz val="9"/>
            <color rgb="FF000000"/>
            <rFont val="Tahoma"/>
            <family val="2"/>
          </rPr>
          <t>Enter figure as a negative</t>
        </r>
        <r>
          <rPr>
            <sz val="9"/>
            <color rgb="FF000000"/>
            <rFont val="Tahoma"/>
            <family val="2"/>
          </rPr>
          <t xml:space="preserve">
</t>
        </r>
      </text>
    </comment>
    <comment ref="AB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Q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B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Q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B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sanjayrathod</author>
    <author>Minal Sthankiya</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xr:uid="{00000000-0006-0000-0600-000003000000}">
      <text>
        <r>
          <rPr>
            <sz val="9"/>
            <color rgb="FF000000"/>
            <rFont val="Tahoma"/>
            <family val="2"/>
          </rPr>
          <t>Please note adjusting this line item will not pro-rate the ratios below.</t>
        </r>
      </text>
    </comment>
    <comment ref="F22" authorId="1" shapeId="0" xr:uid="{00000000-0006-0000-0600-000004000000}">
      <text>
        <r>
          <rPr>
            <sz val="9"/>
            <color indexed="81"/>
            <rFont val="Tahoma"/>
            <family val="2"/>
          </rPr>
          <t>Please note adjusting this line item will not pro-rate the ratios below.</t>
        </r>
      </text>
    </comment>
    <comment ref="D23" authorId="0" shapeId="0" xr:uid="{00000000-0006-0000-0600-000005000000}">
      <text>
        <r>
          <rPr>
            <sz val="9"/>
            <color indexed="81"/>
            <rFont val="Tahoma"/>
            <family val="2"/>
          </rPr>
          <t>Enter Y or N</t>
        </r>
      </text>
    </comment>
    <comment ref="D52" authorId="0" shapeId="0" xr:uid="{00000000-0006-0000-0600-000006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xr:uid="{00000000-0006-0000-0600-000007000000}">
      <text>
        <r>
          <rPr>
            <sz val="9"/>
            <color rgb="FF000000"/>
            <rFont val="Tahoma"/>
            <family val="2"/>
          </rPr>
          <t>Must enter all liabilities as a positive</t>
        </r>
      </text>
    </comment>
    <comment ref="D138" authorId="0" shapeId="0" xr:uid="{00000000-0006-0000-0600-000008000000}">
      <text>
        <r>
          <rPr>
            <sz val="9"/>
            <color indexed="81"/>
            <rFont val="Tahoma"/>
            <family val="2"/>
          </rPr>
          <t>Enter as positive value</t>
        </r>
      </text>
    </comment>
    <comment ref="D146" authorId="0" shapeId="0" xr:uid="{00000000-0006-0000-0600-000009000000}">
      <text>
        <r>
          <rPr>
            <b/>
            <sz val="9"/>
            <color indexed="81"/>
            <rFont val="Tahoma"/>
            <family val="2"/>
          </rPr>
          <t>Enter figure as a negative</t>
        </r>
        <r>
          <rPr>
            <sz val="9"/>
            <color indexed="81"/>
            <rFont val="Tahoma"/>
            <family val="2"/>
          </rPr>
          <t xml:space="preserve">
</t>
        </r>
      </text>
    </comment>
    <comment ref="D149" authorId="1" shapeId="0" xr:uid="{00000000-0006-0000-0600-00000A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xr:uid="{00000000-0006-0000-0600-00000B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<sst xmlns="http://schemas.openxmlformats.org/spreadsheetml/2006/main" count="1367" uniqueCount="471">
  <si>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</si>
  <si>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</si>
  <si>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</si>
  <si>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</si>
  <si>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</si>
  <si>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</si>
  <si>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</si>
  <si>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</si>
  <si>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</si>
  <si>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</si>
  <si>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</si>
  <si>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</si>
  <si>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</si>
  <si>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</si>
  <si>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</si>
  <si>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</si>
  <si>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</si>
  <si>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</si>
  <si>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</si>
  <si>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</si>
  <si>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</si>
  <si>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</si>
  <si>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</si>
  <si>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</si>
  <si>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</si>
  <si>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</si>
  <si>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</si>
  <si>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</si>
  <si>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</si>
  <si>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</si>
  <si>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</si>
  <si>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</si>
  <si>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</si>
  <si>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</si>
  <si>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</si>
  <si>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</si>
  <si>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</si>
  <si>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</si>
  <si>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</si>
  <si>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</si>
  <si>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</si>
  <si>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</si>
  <si>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</si>
  <si>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</si>
  <si>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</si>
  <si>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</si>
  <si>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</si>
  <si>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</si>
  <si>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</si>
  <si>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</si>
  <si>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</si>
  <si>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</si>
  <si>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</si>
  <si>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</si>
  <si>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</si>
  <si>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</si>
  <si>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</si>
  <si>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</si>
  <si>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</si>
  <si>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</si>
  <si>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</si>
  <si>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</si>
  <si>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</si>
  <si>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</si>
  <si>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</si>
  <si>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</si>
  <si>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</si>
  <si>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</si>
  <si>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</si>
  <si>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</si>
  <si>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</si>
  <si>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</si>
  <si>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</si>
  <si>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</si>
  <si>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</si>
  <si>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</si>
  <si>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</si>
  <si>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</si>
  <si>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</si>
  <si>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</si>
  <si>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</si>
  <si>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</si>
  <si>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</si>
  <si>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</si>
  <si>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</si>
  <si>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</si>
  <si>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</si>
  <si>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</si>
  <si>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</si>
  <si>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</si>
  <si>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</si>
  <si>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</si>
  <si>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</si>
  <si>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</si>
  <si>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</si>
  <si>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</si>
  <si>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</si>
  <si>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</si>
  <si>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</si>
  <si>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</si>
  <si>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</si>
  <si>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</si>
  <si>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</si>
  <si>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</si>
  <si>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</si>
  <si>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</si>
  <si>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</si>
  <si>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</si>
  <si>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</si>
  <si>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</si>
  <si>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</si>
  <si>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</si>
  <si>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</si>
  <si>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</si>
  <si>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</si>
  <si>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</si>
  <si>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</si>
  <si>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</si>
  <si>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</si>
  <si>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</si>
  <si>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</si>
  <si>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</si>
  <si>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</si>
  <si>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</si>
  <si>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</si>
  <si>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</si>
  <si>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</si>
  <si>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</si>
  <si>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</si>
  <si>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</si>
  <si>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</si>
  <si>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</si>
  <si>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</si>
  <si>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</si>
  <si>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</si>
  <si>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</si>
  <si>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</si>
  <si>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</si>
  <si>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</si>
  <si>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</si>
  <si>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</si>
  <si>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</si>
  <si>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</si>
  <si>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</si>
  <si>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</si>
  <si>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</si>
  <si>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</si>
  <si>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</si>
  <si>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</si>
  <si>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</si>
  <si>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</si>
  <si>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</si>
  <si>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</si>
  <si>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</si>
  <si>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</si>
  <si>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</si>
  <si>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</si>
  <si>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</si>
  <si>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</si>
  <si>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</si>
  <si>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</si>
  <si>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</si>
  <si>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</si>
  <si>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</si>
  <si>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</si>
  <si>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</si>
  <si>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</si>
  <si>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</si>
  <si>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</si>
  <si>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</si>
  <si>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</si>
  <si>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</si>
  <si>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</si>
  <si>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</si>
  <si>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</si>
  <si>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</si>
  <si>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</si>
  <si>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</si>
  <si>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</si>
  <si>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</si>
  <si>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</si>
  <si>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</si>
  <si>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</si>
  <si>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</si>
  <si>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</si>
  <si>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</si>
  <si>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</si>
  <si>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</si>
  <si>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</si>
  <si>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</si>
  <si>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</si>
  <si>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</si>
  <si>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</si>
  <si>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</si>
  <si>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</si>
  <si>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</si>
  <si>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</si>
  <si>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</si>
  <si>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</si>
  <si>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</si>
  <si>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</si>
  <si>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</si>
  <si>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</si>
  <si>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</si>
  <si>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</si>
  <si>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</si>
  <si>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</si>
  <si>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</si>
  <si>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</si>
  <si>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</si>
  <si>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</si>
  <si>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</si>
  <si>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</si>
  <si>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</si>
  <si>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</si>
  <si>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</si>
  <si>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</si>
  <si>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</si>
  <si>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</si>
  <si>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</si>
  <si>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</si>
  <si>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</si>
  <si>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</si>
  <si>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</si>
  <si>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</si>
  <si>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</si>
  <si>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</si>
  <si>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</si>
  <si>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</si>
  <si>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</si>
  <si>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</si>
  <si>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</si>
  <si>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</si>
  <si>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</si>
  <si>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</si>
  <si>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</si>
  <si>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</si>
  <si>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</si>
  <si>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</si>
  <si>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</si>
  <si>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</si>
  <si>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</si>
  <si>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</si>
  <si>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</si>
  <si>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</si>
  <si>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</si>
  <si>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</si>
  <si>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</si>
  <si>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</si>
  <si>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</si>
  <si>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</si>
  <si>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</si>
  <si>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</si>
  <si>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</si>
  <si>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</si>
  <si>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</si>
  <si>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</si>
  <si>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</si>
  <si>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</si>
  <si>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</si>
  <si>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</si>
  <si>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</si>
  <si>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</si>
  <si>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</si>
  <si>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</si>
  <si>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</si>
  <si>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</si>
  <si>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</si>
  <si>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</si>
  <si>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</si>
  <si>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</si>
  <si>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</si>
  <si>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</si>
  <si>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</si>
  <si>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</si>
  <si>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</si>
  <si>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</si>
  <si>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</si>
  <si>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</si>
  <si>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</si>
  <si>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</si>
  <si>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</si>
  <si>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</si>
  <si>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</si>
  <si>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</si>
  <si>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</si>
  <si>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</si>
  <si>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</si>
  <si>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</si>
  <si>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</si>
  <si>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</si>
  <si>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</si>
  <si>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</si>
  <si>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</si>
  <si>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</si>
  <si>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</si>
  <si>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</si>
  <si>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</si>
  <si>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</si>
  <si>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</si>
  <si>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</si>
  <si>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</si>
  <si>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</si>
  <si>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</si>
  <si>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</si>
  <si>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</si>
  <si>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</si>
  <si>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</si>
  <si>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</si>
  <si>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</si>
  <si>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</si>
  <si>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</si>
  <si>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</si>
  <si>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</si>
  <si>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</si>
  <si>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</si>
  <si>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</si>
  <si>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</si>
  <si>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</si>
  <si>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</si>
  <si>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</si>
  <si>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</si>
  <si>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</si>
  <si>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</si>
  <si>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</si>
  <si>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</si>
  <si>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</si>
  <si>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</si>
  <si>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</si>
  <si>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</si>
  <si>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</si>
  <si>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</si>
  <si>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</si>
  <si>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</si>
  <si>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</si>
  <si>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</si>
  <si>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</si>
  <si>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</si>
  <si>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</si>
  <si>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</si>
  <si>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</si>
  <si>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</si>
  <si>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</si>
  <si>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</si>
  <si>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</si>
  <si>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</si>
  <si>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</si>
  <si>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</si>
  <si>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</si>
  <si>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</si>
  <si>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</si>
  <si>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</si>
  <si>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</si>
  <si>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</si>
  <si>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</si>
  <si>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</si>
  <si>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</si>
  <si>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</si>
  <si>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</si>
  <si>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</si>
  <si>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</si>
  <si>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</si>
  <si>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</si>
  <si>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</si>
  <si>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</si>
  <si>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</si>
  <si>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</si>
  <si>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</si>
  <si>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</si>
  <si>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</si>
  <si>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</si>
  <si>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</si>
  <si>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</si>
  <si>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</si>
  <si>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</si>
  <si>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</si>
  <si>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</si>
  <si>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</si>
  <si>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</si>
  <si>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</si>
  <si>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</si>
  <si>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</si>
  <si>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</si>
  <si>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</si>
  <si>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</si>
  <si>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</si>
  <si>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</si>
  <si>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</si>
  <si>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</si>
  <si>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</si>
  <si>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</si>
  <si>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</si>
  <si>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</si>
  <si>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</si>
  <si>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</si>
  <si>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</si>
  <si>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</si>
  <si>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</si>
  <si>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</si>
  <si>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</si>
  <si>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</si>
  <si>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</si>
  <si>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</si>
  <si>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</si>
  <si>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</si>
  <si>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</si>
  <si>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</si>
  <si>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</si>
  <si>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</si>
  <si>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</si>
  <si>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</si>
  <si>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</si>
  <si>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</si>
  <si>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</si>
  <si>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</si>
  <si>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</si>
  <si>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</si>
  <si>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</si>
  <si>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</si>
  <si>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</si>
  <si>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</si>
  <si>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</si>
  <si>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</si>
  <si>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</si>
  <si>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</si>
  <si>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</si>
  <si>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</si>
  <si>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</si>
  <si>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</si>
  <si>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</si>
  <si>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</si>
  <si>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</si>
  <si>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</si>
  <si>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</si>
  <si>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</si>
  <si>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</si>
  <si>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</si>
  <si>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</si>
  <si>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</si>
  <si>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</si>
  <si>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</si>
  <si>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</si>
  <si>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</si>
  <si>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</si>
  <si>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</si>
  <si>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</si>
  <si>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</si>
  <si>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</si>
  <si>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</si>
  <si>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</si>
  <si>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</si>
  <si>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</si>
  <si>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</si>
  <si>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</si>
  <si>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</si>
  <si>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</si>
  <si>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</si>
  <si>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</si>
  <si>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</si>
  <si>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</si>
  <si>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Mark Pepperell</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</si>
  <si>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</si>
  <si>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</si>
  <si>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</si>
  <si>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</si>
  <si>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</si>
  <si>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</si>
  <si>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RM 1043.9</t>
  </si>
  <si>
    <t>Digital Outcomes and Specialists (Lots 1,3,4)</t>
  </si>
  <si>
    <t>RM 1043.9 Lots 1,3,4 Financial Viability Risk Assessment Template</t>
  </si>
  <si>
    <t>Input sheet for Alternative Guarantor (Will be made available if requested by contracting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</si>
</sst>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Red]\(0.0%\)"/>
    <numFmt numFmtId="166" formatCode="[Red]&quot;!Err!&quot;;[Red]&quot;!Err!&quot;;&quot;OK&quot;"/>
    <numFmt numFmtId="167" formatCode="[Red]&quot;!W!&quot;;[Red]&quot;!W!&quot;;&quot;OK&quot;"/>
    <numFmt numFmtId="168" formatCode="#,##0_);[Red]\(#,##0\);&quot;-&quot;_);[Red]&quot;Err-&quot;@"/>
    <numFmt numFmtId="169" formatCode="0.00%_);[Red]\-0.00%_);\-\%_);[Red]&quot;Err-&quot;@"/>
    <numFmt numFmtId="170" formatCode="0%_);[Red]\-0%_);\-\%_)"/>
    <numFmt numFmtId="171" formatCode="0.00%_);[Red]\-0.00%_);\-\%_)"/>
    <numFmt numFmtId="172" formatCode="#,##0_);[Red]\(#,##0\);&quot;-&quot;_)"/>
    <numFmt numFmtId="173" formatCode="#,##0.00_);[Red]\(#,##0.00\);&quot;-&quot;_)"/>
    <numFmt numFmtId="174" formatCode="0%_);[Red]\-0%_);\-\%_);[Red]&quot;Err-&quot;@"/>
    <numFmt numFmtId="175" formatCode="#,##0.00_);[Red]\(#,##0.00\);&quot;-&quot;_);[Red]&quot;Err-&quot;@"/>
    <numFmt numFmtId="176"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thin">
        <color indexed="22"/>
      </left>
      <right/>
      <top/>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4">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6" fontId="43" fillId="0" borderId="11">
      <alignment horizontal="center"/>
    </xf>
    <xf numFmtId="0" fontId="44" fillId="0" borderId="0">
      <alignment horizontal="left" vertical="center"/>
    </xf>
    <xf numFmtId="0" fontId="48" fillId="0" borderId="0" applyNumberFormat="0" applyFill="0" applyBorder="0" applyAlignment="0" applyProtection="0"/>
    <xf numFmtId="167" fontId="43" fillId="0" borderId="11">
      <alignment horizontal="center"/>
    </xf>
    <xf numFmtId="0" fontId="41" fillId="0" borderId="0">
      <alignment vertical="center"/>
    </xf>
    <xf numFmtId="0" fontId="51" fillId="15" borderId="0">
      <alignment horizontal="left"/>
    </xf>
    <xf numFmtId="0" fontId="19" fillId="0" borderId="0">
      <alignment vertical="center"/>
    </xf>
    <xf numFmtId="0" fontId="12" fillId="9" borderId="12">
      <alignment horizontal="left" vertical="center"/>
      <protection locked="0"/>
    </xf>
    <xf numFmtId="0" fontId="12" fillId="16" borderId="12">
      <alignment horizontal="left" vertical="center"/>
      <protection locked="0"/>
    </xf>
    <xf numFmtId="15" fontId="12" fillId="9" borderId="12">
      <alignment horizontal="right" vertical="center"/>
      <protection locked="0"/>
    </xf>
    <xf numFmtId="0" fontId="53" fillId="0" borderId="0">
      <alignment vertical="center"/>
    </xf>
    <xf numFmtId="168" fontId="12" fillId="9" borderId="12">
      <alignment vertical="center"/>
      <protection locked="0"/>
    </xf>
    <xf numFmtId="169" fontId="12" fillId="9" borderId="12">
      <alignment vertical="center"/>
      <protection locked="0"/>
    </xf>
    <xf numFmtId="0" fontId="12" fillId="17" borderId="12">
      <alignment vertical="center"/>
    </xf>
    <xf numFmtId="0" fontId="19" fillId="13" borderId="0"/>
    <xf numFmtId="170" fontId="12" fillId="0" borderId="12">
      <alignment vertical="center"/>
    </xf>
    <xf numFmtId="171" fontId="12" fillId="0" borderId="12">
      <alignment vertical="center"/>
    </xf>
    <xf numFmtId="172" fontId="12" fillId="0" borderId="12">
      <alignment vertical="center"/>
    </xf>
    <xf numFmtId="15" fontId="12" fillId="0" borderId="12">
      <alignment horizontal="right" vertical="center"/>
    </xf>
    <xf numFmtId="173" fontId="12" fillId="0" borderId="12">
      <alignment vertical="center"/>
    </xf>
    <xf numFmtId="0" fontId="12" fillId="18" borderId="12">
      <alignment horizontal="left" vertical="center"/>
      <protection locked="0"/>
    </xf>
    <xf numFmtId="174" fontId="12" fillId="9" borderId="12">
      <alignment vertical="center"/>
      <protection locked="0"/>
    </xf>
    <xf numFmtId="175" fontId="12" fillId="9" borderId="12">
      <alignment vertical="center"/>
      <protection locked="0"/>
    </xf>
    <xf numFmtId="0" fontId="56" fillId="0" borderId="0">
      <alignment horizontal="right" vertical="center"/>
    </xf>
    <xf numFmtId="170" fontId="57" fillId="0" borderId="12">
      <alignment vertical="center"/>
    </xf>
    <xf numFmtId="171" fontId="57" fillId="0" borderId="12">
      <alignment vertical="center"/>
    </xf>
    <xf numFmtId="0" fontId="57" fillId="0" borderId="12">
      <alignment horizontal="left" vertical="center"/>
    </xf>
    <xf numFmtId="172" fontId="57" fillId="0" borderId="12">
      <alignment vertical="center"/>
    </xf>
    <xf numFmtId="15" fontId="57" fillId="0" borderId="12">
      <alignment horizontal="right" vertical="center"/>
    </xf>
    <xf numFmtId="173" fontId="57" fillId="0" borderId="12">
      <alignment vertical="center"/>
    </xf>
    <xf numFmtId="170" fontId="12" fillId="0" borderId="0">
      <alignment vertical="center"/>
    </xf>
    <xf numFmtId="171" fontId="12" fillId="0" borderId="0">
      <alignment vertical="center"/>
    </xf>
    <xf numFmtId="172" fontId="12" fillId="0" borderId="0">
      <alignment vertical="center"/>
    </xf>
    <xf numFmtId="15" fontId="12" fillId="0" borderId="0">
      <alignment horizontal="right" vertical="center"/>
    </xf>
    <xf numFmtId="173"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299">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5"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6" fontId="43" fillId="13" borderId="11"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7" fontId="43" fillId="14" borderId="11"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2" xfId="19">
      <alignment horizontal="left" vertical="center"/>
      <protection locked="0"/>
    </xf>
    <xf numFmtId="0" fontId="12" fillId="9" borderId="12" xfId="18">
      <alignment horizontal="left" vertical="center"/>
      <protection locked="0"/>
    </xf>
    <xf numFmtId="15" fontId="12" fillId="9" borderId="12" xfId="20">
      <alignment horizontal="right" vertical="center"/>
      <protection locked="0"/>
    </xf>
    <xf numFmtId="0" fontId="53" fillId="0" borderId="0" xfId="21">
      <alignment vertical="center"/>
    </xf>
    <xf numFmtId="167" fontId="43" fillId="0" borderId="11" xfId="14">
      <alignment horizontal="center"/>
    </xf>
    <xf numFmtId="0" fontId="52" fillId="0" borderId="0" xfId="8" applyFont="1"/>
    <xf numFmtId="0" fontId="12" fillId="17" borderId="13" xfId="24" applyBorder="1">
      <alignment vertical="center"/>
    </xf>
    <xf numFmtId="0" fontId="41" fillId="0" borderId="16" xfId="8" applyFont="1" applyBorder="1"/>
    <xf numFmtId="0" fontId="41" fillId="0" borderId="17" xfId="8" applyFont="1" applyBorder="1"/>
    <xf numFmtId="0" fontId="41" fillId="0" borderId="18" xfId="8" applyFont="1" applyBorder="1"/>
    <xf numFmtId="0" fontId="19" fillId="0" borderId="19" xfId="17" applyBorder="1">
      <alignment vertical="center"/>
    </xf>
    <xf numFmtId="0" fontId="12" fillId="9" borderId="12" xfId="18" quotePrefix="1">
      <alignment horizontal="left" vertical="center"/>
      <protection locked="0"/>
    </xf>
    <xf numFmtId="0" fontId="11" fillId="17" borderId="21" xfId="24" applyFont="1" applyBorder="1">
      <alignment vertical="center"/>
    </xf>
    <xf numFmtId="0" fontId="11" fillId="17" borderId="22" xfId="24" applyFont="1" applyBorder="1">
      <alignment vertical="center"/>
    </xf>
    <xf numFmtId="0" fontId="11" fillId="17" borderId="23"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7" fontId="43" fillId="13" borderId="11"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6" fontId="43" fillId="0" borderId="11" xfId="11">
      <alignment horizontal="center"/>
    </xf>
    <xf numFmtId="0" fontId="11" fillId="17" borderId="14" xfId="24" applyFont="1" applyBorder="1">
      <alignment vertical="center"/>
    </xf>
    <xf numFmtId="0" fontId="12" fillId="17" borderId="14"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68" fontId="12" fillId="9" borderId="15" xfId="22" applyBorder="1" applyProtection="1">
      <alignment vertical="center"/>
    </xf>
    <xf numFmtId="0" fontId="37" fillId="20" borderId="0" xfId="0" applyFont="1" applyFill="1" applyBorder="1" applyAlignment="1">
      <alignment horizontal="center" vertical="center" wrapText="1"/>
    </xf>
    <xf numFmtId="0" fontId="55" fillId="0" borderId="24" xfId="4">
      <alignment horizontal="left" vertical="center"/>
    </xf>
    <xf numFmtId="0" fontId="12" fillId="17" borderId="12" xfId="24">
      <alignment vertical="center"/>
    </xf>
    <xf numFmtId="0" fontId="44" fillId="0" borderId="0" xfId="5">
      <alignment horizontal="left" vertical="center"/>
    </xf>
    <xf numFmtId="175" fontId="12" fillId="9" borderId="12" xfId="33">
      <alignment vertical="center"/>
      <protection locked="0"/>
    </xf>
    <xf numFmtId="0" fontId="55" fillId="0" borderId="24"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5" fontId="37" fillId="9" borderId="12"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69" fontId="37" fillId="9" borderId="12" xfId="23" applyFont="1" applyAlignment="1">
      <alignment horizontal="center" vertical="center"/>
      <protection locked="0"/>
    </xf>
    <xf numFmtId="167" fontId="43" fillId="0" borderId="0" xfId="14" applyBorder="1">
      <alignment horizontal="center"/>
    </xf>
    <xf numFmtId="0" fontId="41" fillId="0" borderId="0" xfId="15">
      <alignment vertical="center"/>
    </xf>
    <xf numFmtId="0" fontId="41" fillId="0" borderId="0" xfId="6">
      <alignment vertical="center"/>
    </xf>
    <xf numFmtId="0" fontId="57" fillId="0" borderId="12" xfId="37">
      <alignment horizontal="left" vertical="center"/>
    </xf>
    <xf numFmtId="15" fontId="57" fillId="0" borderId="12" xfId="39">
      <alignment horizontal="right" vertical="center"/>
    </xf>
    <xf numFmtId="173" fontId="12" fillId="0" borderId="12" xfId="30">
      <alignment vertical="center"/>
    </xf>
    <xf numFmtId="173" fontId="12" fillId="0" borderId="12" xfId="30" applyAlignment="1">
      <alignment horizontal="center" vertical="center"/>
    </xf>
    <xf numFmtId="171" fontId="12" fillId="0" borderId="12" xfId="27" applyAlignment="1">
      <alignment horizontal="center" vertical="center"/>
    </xf>
    <xf numFmtId="172" fontId="12" fillId="0" borderId="12" xfId="28" applyAlignment="1">
      <alignment horizontal="center" vertical="center"/>
    </xf>
    <xf numFmtId="172" fontId="57" fillId="0" borderId="12" xfId="38">
      <alignment vertical="center"/>
    </xf>
    <xf numFmtId="0" fontId="12" fillId="19" borderId="0" xfId="46">
      <alignment vertical="center"/>
    </xf>
    <xf numFmtId="0" fontId="7" fillId="3" borderId="2" xfId="0" applyFont="1" applyFill="1" applyBorder="1" applyAlignment="1" applyProtection="1">
      <alignment horizontal="center"/>
    </xf>
    <xf numFmtId="0" fontId="37" fillId="0" borderId="1" xfId="0" applyFont="1" applyBorder="1" applyAlignment="1">
      <alignment horizontal="center" vertical="center"/>
    </xf>
    <xf numFmtId="173" fontId="58" fillId="0" borderId="12" xfId="40" applyFont="1" applyAlignment="1">
      <alignment horizontal="center" vertical="center"/>
    </xf>
    <xf numFmtId="171" fontId="58" fillId="0" borderId="12" xfId="36" applyFont="1" applyAlignment="1">
      <alignment horizontal="center" vertical="center"/>
    </xf>
    <xf numFmtId="0" fontId="58" fillId="0" borderId="12" xfId="37" applyFont="1" applyAlignment="1">
      <alignment horizontal="center" vertical="center"/>
    </xf>
    <xf numFmtId="0" fontId="16" fillId="2" borderId="28" xfId="0" applyFont="1" applyFill="1" applyBorder="1" applyAlignment="1" applyProtection="1">
      <alignment horizontal="center" vertical="center"/>
    </xf>
    <xf numFmtId="0" fontId="58" fillId="0" borderId="12" xfId="37" applyFont="1" applyBorder="1" applyAlignment="1">
      <alignment horizontal="center" vertical="center"/>
    </xf>
    <xf numFmtId="0" fontId="16" fillId="2" borderId="29" xfId="0" applyFont="1" applyFill="1" applyBorder="1" applyAlignment="1" applyProtection="1">
      <alignment horizontal="center" vertical="center"/>
    </xf>
    <xf numFmtId="0" fontId="51" fillId="15" borderId="0" xfId="3" applyAlignment="1">
      <alignment horizont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0"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0" xfId="0" applyNumberFormat="1" applyFont="1" applyFill="1" applyBorder="1" applyAlignment="1">
      <alignment horizontal="right"/>
    </xf>
    <xf numFmtId="166"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2" xfId="18">
      <alignment horizontal="left" vertical="center"/>
      <protection locked="0"/>
    </xf>
    <xf numFmtId="0" fontId="16" fillId="0" borderId="0" xfId="0" applyFont="1"/>
    <xf numFmtId="0" fontId="12" fillId="9" borderId="12"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2"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2" xfId="18" applyAlignment="1">
      <alignment horizontal="left" vertical="center" wrapText="1"/>
      <protection locked="0"/>
    </xf>
    <xf numFmtId="176" fontId="12" fillId="9" borderId="12" xfId="33" applyNumberFormat="1">
      <alignment vertical="center"/>
      <protection locked="0"/>
    </xf>
    <xf numFmtId="0" fontId="12" fillId="9" borderId="13" xfId="18" applyBorder="1" applyProtection="1">
      <alignment horizontal="left" vertical="center"/>
    </xf>
    <xf numFmtId="0" fontId="12" fillId="9" borderId="14" xfId="18" applyBorder="1" applyProtection="1">
      <alignment horizontal="left" vertical="center"/>
    </xf>
    <xf numFmtId="0" fontId="12" fillId="9" borderId="12" xfId="18" applyProtection="1">
      <alignment horizontal="left" vertical="center"/>
    </xf>
    <xf numFmtId="0" fontId="48" fillId="9" borderId="12"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2" xfId="19" applyProtection="1">
      <alignment horizontal="left" vertical="center"/>
    </xf>
    <xf numFmtId="168" fontId="12" fillId="9" borderId="12" xfId="22" applyProtection="1">
      <alignment vertical="center"/>
    </xf>
    <xf numFmtId="0" fontId="30" fillId="0" borderId="0" xfId="0" applyFont="1" applyProtection="1"/>
    <xf numFmtId="0" fontId="31" fillId="0" borderId="0" xfId="0" applyFont="1" applyProtection="1"/>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2" xfId="37" applyFont="1" applyAlignment="1">
      <alignment horizontal="center" vertical="center"/>
    </xf>
    <xf numFmtId="0" fontId="65" fillId="0" borderId="0" xfId="21" applyFont="1">
      <alignment vertical="center"/>
    </xf>
    <xf numFmtId="15" fontId="12" fillId="9" borderId="12" xfId="20" applyAlignment="1">
      <alignment horizontal="center" vertical="center"/>
      <protection locked="0"/>
    </xf>
    <xf numFmtId="0" fontId="12" fillId="9" borderId="12" xfId="18" applyAlignment="1">
      <alignment horizontal="left" vertical="center"/>
      <protection locked="0"/>
    </xf>
    <xf numFmtId="0" fontId="12" fillId="16" borderId="12" xfId="19" applyAlignment="1">
      <alignment horizontal="left" vertical="center"/>
      <protection locked="0"/>
    </xf>
    <xf numFmtId="0" fontId="37" fillId="5" borderId="0" xfId="0" applyFont="1" applyFill="1" applyBorder="1" applyAlignment="1">
      <alignment vertical="center" wrapText="1"/>
    </xf>
    <xf numFmtId="15" fontId="12" fillId="9" borderId="12" xfId="20" applyProtection="1">
      <alignment horizontal="right" vertical="center"/>
    </xf>
    <xf numFmtId="175" fontId="12" fillId="9" borderId="12" xfId="33" quotePrefix="1" applyProtection="1">
      <alignment vertical="center"/>
    </xf>
    <xf numFmtId="0" fontId="12" fillId="9" borderId="20" xfId="18" applyBorder="1" applyProtection="1">
      <alignment horizontal="left" vertical="center"/>
    </xf>
    <xf numFmtId="0" fontId="12" fillId="9" borderId="12" xfId="18" quotePrefix="1" applyProtection="1">
      <alignment horizontal="left" vertical="center"/>
    </xf>
    <xf numFmtId="0" fontId="0" fillId="0" borderId="0" xfId="8" applyFont="1"/>
    <xf numFmtId="0" fontId="0" fillId="0" borderId="0" xfId="0" applyAlignment="1">
      <alignment vertical="center" wrapText="1"/>
    </xf>
    <xf numFmtId="0" fontId="58" fillId="0" borderId="12" xfId="37" applyFont="1" applyAlignment="1">
      <alignment horizontal="center" vertical="center"/>
    </xf>
    <xf numFmtId="0" fontId="12" fillId="9" borderId="12" xfId="18" applyAlignment="1">
      <alignment horizontal="left" vertical="center" wrapText="1"/>
      <protection locked="0"/>
    </xf>
    <xf numFmtId="0" fontId="0" fillId="5" borderId="0" xfId="0" applyFont="1" applyFill="1" applyAlignment="1">
      <alignment horizontal="right"/>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50" fillId="13" borderId="0" xfId="13" applyFont="1" applyFill="1" applyBorder="1" applyAlignment="1">
      <alignment horizontal="left"/>
    </xf>
    <xf numFmtId="0" fontId="16" fillId="5" borderId="0" xfId="0" applyFont="1" applyFill="1" applyBorder="1" applyAlignment="1">
      <alignment horizontal="left" vertical="center" wrapText="1"/>
    </xf>
    <xf numFmtId="3" fontId="12" fillId="0" borderId="39" xfId="0" applyNumberFormat="1" applyFont="1" applyFill="1" applyBorder="1" applyAlignment="1" applyProtection="1">
      <alignment horizontal="right"/>
    </xf>
    <xf numFmtId="0" fontId="12" fillId="9" borderId="36" xfId="18" quotePrefix="1" applyBorder="1" applyAlignment="1">
      <alignment horizontal="left" vertical="center"/>
      <protection locked="0"/>
    </xf>
    <xf numFmtId="0" fontId="0" fillId="0" borderId="0" xfId="0" applyAlignment="1">
      <alignment horizontal="left"/>
    </xf>
    <xf numFmtId="0" fontId="12" fillId="9" borderId="36" xfId="18" applyBorder="1" applyAlignment="1">
      <alignment horizontal="left" vertical="center"/>
      <protection locked="0"/>
    </xf>
    <xf numFmtId="0" fontId="37" fillId="0" borderId="1" xfId="0" applyFont="1" applyBorder="1" applyAlignment="1">
      <alignment horizontal="center" vertical="center" wrapText="1"/>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12" fillId="9" borderId="37" xfId="18" applyBorder="1" applyAlignment="1">
      <alignment horizontal="left" vertical="center"/>
      <protection locked="0"/>
    </xf>
    <xf numFmtId="0" fontId="12" fillId="9" borderId="38" xfId="18" applyBorder="1" applyAlignment="1">
      <alignment horizontal="left" vertical="center"/>
      <protection locked="0"/>
    </xf>
    <xf numFmtId="0" fontId="12" fillId="9" borderId="31" xfId="18" applyBorder="1" applyAlignment="1">
      <alignment horizontal="left" vertical="center" wrapText="1"/>
      <protection locked="0"/>
    </xf>
    <xf numFmtId="0" fontId="12" fillId="9" borderId="27" xfId="18" applyBorder="1" applyAlignment="1">
      <alignment horizontal="left" vertical="center" wrapText="1"/>
      <protection locked="0"/>
    </xf>
    <xf numFmtId="0" fontId="17" fillId="0" borderId="0" xfId="6" applyFont="1" applyAlignment="1">
      <alignment horizontal="left" vertical="center"/>
    </xf>
    <xf numFmtId="0" fontId="17" fillId="0" borderId="35"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5" xfId="18" applyBorder="1" applyAlignment="1">
      <alignment horizontal="left" vertical="center" wrapText="1"/>
      <protection locked="0"/>
    </xf>
    <xf numFmtId="0" fontId="12" fillId="9" borderId="26"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2" xfId="18" applyBorder="1" applyAlignment="1">
      <alignment horizontal="left" vertical="center" wrapText="1"/>
      <protection locked="0"/>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25" xfId="18" applyBorder="1" applyAlignment="1">
      <alignment horizontal="center" vertical="center" wrapText="1"/>
      <protection locked="0"/>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58" fillId="0" borderId="31" xfId="37" applyFont="1" applyBorder="1" applyAlignment="1">
      <alignment horizontal="center" vertical="center"/>
    </xf>
    <xf numFmtId="0" fontId="58" fillId="0" borderId="26" xfId="37" applyFont="1" applyBorder="1" applyAlignment="1">
      <alignment horizontal="center" vertical="center"/>
    </xf>
    <xf numFmtId="0" fontId="58" fillId="0" borderId="27" xfId="37" applyFont="1" applyBorder="1" applyAlignment="1">
      <alignment horizontal="center" vertical="center"/>
    </xf>
    <xf numFmtId="15" fontId="58" fillId="0" borderId="31" xfId="39" applyFont="1" applyBorder="1" applyAlignment="1">
      <alignment horizontal="center" vertical="center"/>
    </xf>
    <xf numFmtId="15" fontId="58" fillId="0" borderId="26" xfId="39" applyFont="1" applyBorder="1" applyAlignment="1">
      <alignment horizontal="center" vertical="center"/>
    </xf>
    <xf numFmtId="15" fontId="58" fillId="0" borderId="27" xfId="39" applyFont="1" applyBorder="1" applyAlignment="1">
      <alignment horizontal="center" vertical="center"/>
    </xf>
    <xf numFmtId="0" fontId="12" fillId="9" borderId="12" xfId="18" applyAlignment="1">
      <alignment horizontal="left" vertical="center" wrapText="1"/>
      <protection locked="0"/>
    </xf>
    <xf numFmtId="0" fontId="7" fillId="3" borderId="2" xfId="0" applyFont="1" applyFill="1" applyBorder="1" applyAlignment="1" applyProtection="1">
      <alignment wrapText="1"/>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0">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195">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2.xml"/><Relationship Id="rId21" Type="http://schemas.openxmlformats.org/officeDocument/2006/relationships/customXml" Target="../customXml/item2.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sheetProtection algorithmName="SHA-512" hashValue="SC5z3m7q6/1rowUKF3dNQDjrGc/DjvBUmnE7dhjgfzKHWdVv2gmjZtHYtu1COn609vpK5/++UN+TNkYMVN0Tyg==" saltValue="wQc7rc9eVPvPIJB4fU+FEA==" spinCount="100000" content="1" objects="1"/>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ultimate parent)</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a:t>
          </a:r>
          <a:r>
            <a:rPr lang="en-GB" sz="1000"/>
            <a:t>Company registration details</a:t>
          </a:r>
          <a:br>
            <a:rPr lang="en-GB" sz="1000"/>
          </a:br>
          <a:r>
            <a:rPr lang="en-GB" sz="1000"/>
            <a:t> - Director details</a:t>
          </a:r>
          <a:br>
            <a:rPr lang="en-GB" sz="1000"/>
          </a:br>
          <a:r>
            <a:rPr lang="en-GB" sz="1000"/>
            <a:t> - Audit opinon</a:t>
          </a:r>
          <a:br>
            <a:rPr lang="en-GB" sz="1000"/>
          </a:br>
          <a:r>
            <a:rPr lang="en-GB" sz="1000"/>
            <a:t> - Lot details (if applicable)</a:t>
          </a:r>
          <a:endParaRPr lang="en-GB" sz="1200"/>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397" y="24516"/>
          <a:ext cx="2908772" cy="1402101"/>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ultimate parent)</a:t>
          </a:r>
        </a:p>
      </dsp:txBody>
      <dsp:txXfrm>
        <a:off x="6397" y="24516"/>
        <a:ext cx="2908772" cy="934734"/>
      </dsp:txXfrm>
    </dsp:sp>
    <dsp:sp modelId="{7AFD420B-DB76-49B5-B0D1-C3E96DBA7D40}">
      <dsp:nvSpPr>
        <dsp:cNvPr id="0" name=""/>
        <dsp:cNvSpPr/>
      </dsp:nvSpPr>
      <dsp:spPr>
        <a:xfrm>
          <a:off x="602170" y="959251"/>
          <a:ext cx="2908772"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52781" y="1009862"/>
        <a:ext cx="2807550" cy="1626778"/>
      </dsp:txXfrm>
    </dsp:sp>
    <dsp:sp modelId="{B6398C10-1FC4-4311-8CE4-20F8BC6B40F0}">
      <dsp:nvSpPr>
        <dsp:cNvPr id="0" name=""/>
        <dsp:cNvSpPr/>
      </dsp:nvSpPr>
      <dsp:spPr>
        <a:xfrm>
          <a:off x="3356129" y="129783"/>
          <a:ext cx="934834" cy="72420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44550">
            <a:lnSpc>
              <a:spcPct val="90000"/>
            </a:lnSpc>
            <a:spcBef>
              <a:spcPct val="0"/>
            </a:spcBef>
            <a:spcAft>
              <a:spcPct val="35000"/>
            </a:spcAft>
            <a:buNone/>
          </a:pPr>
          <a:endParaRPr lang="en-GB" sz="1900" kern="1200"/>
        </a:p>
      </dsp:txBody>
      <dsp:txXfrm>
        <a:off x="3356129" y="274623"/>
        <a:ext cx="717574" cy="434520"/>
      </dsp:txXfrm>
    </dsp:sp>
    <dsp:sp modelId="{E742B870-3BC4-4EB2-8D83-36DAFA8F9806}">
      <dsp:nvSpPr>
        <dsp:cNvPr id="0" name=""/>
        <dsp:cNvSpPr/>
      </dsp:nvSpPr>
      <dsp:spPr>
        <a:xfrm>
          <a:off x="4679008" y="24516"/>
          <a:ext cx="2908772" cy="1402101"/>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Ancillary input and lot selection</a:t>
          </a:r>
        </a:p>
      </dsp:txBody>
      <dsp:txXfrm>
        <a:off x="4679008" y="24516"/>
        <a:ext cx="2908772" cy="934734"/>
      </dsp:txXfrm>
    </dsp:sp>
    <dsp:sp modelId="{3BB48447-176B-489C-A348-BFFB6F193C12}">
      <dsp:nvSpPr>
        <dsp:cNvPr id="0" name=""/>
        <dsp:cNvSpPr/>
      </dsp:nvSpPr>
      <dsp:spPr>
        <a:xfrm>
          <a:off x="5274780" y="959251"/>
          <a:ext cx="2908772"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a:t>
          </a:r>
          <a:r>
            <a:rPr lang="en-GB" sz="1000" kern="1200"/>
            <a:t>Company registration details</a:t>
          </a:r>
          <a:br>
            <a:rPr lang="en-GB" sz="1000" kern="1200"/>
          </a:br>
          <a:r>
            <a:rPr lang="en-GB" sz="1000" kern="1200"/>
            <a:t> - Director details</a:t>
          </a:r>
          <a:br>
            <a:rPr lang="en-GB" sz="1000" kern="1200"/>
          </a:br>
          <a:r>
            <a:rPr lang="en-GB" sz="1000" kern="1200"/>
            <a:t> - Audit opinon</a:t>
          </a:r>
          <a:br>
            <a:rPr lang="en-GB" sz="1000" kern="1200"/>
          </a:br>
          <a:r>
            <a:rPr lang="en-GB" sz="1000" kern="1200"/>
            <a:t> - Lot details (if applicable)</a:t>
          </a:r>
          <a:endParaRPr lang="en-GB" sz="1200" kern="1200"/>
        </a:p>
        <a:p>
          <a:pPr marL="114300" lvl="1" indent="-114300" algn="l" defTabSz="533400">
            <a:lnSpc>
              <a:spcPct val="90000"/>
            </a:lnSpc>
            <a:spcBef>
              <a:spcPct val="0"/>
            </a:spcBef>
            <a:spcAft>
              <a:spcPct val="15000"/>
            </a:spcAft>
            <a:buChar char="•"/>
          </a:pPr>
          <a:endParaRPr lang="en-GB" sz="1200" kern="1200"/>
        </a:p>
      </dsp:txBody>
      <dsp:txXfrm>
        <a:off x="5325391" y="1009862"/>
        <a:ext cx="2807550" cy="1626778"/>
      </dsp:txXfrm>
    </dsp:sp>
    <dsp:sp modelId="{0670489A-92B8-4FD8-AD63-7A2BF2FC4008}">
      <dsp:nvSpPr>
        <dsp:cNvPr id="0" name=""/>
        <dsp:cNvSpPr/>
      </dsp:nvSpPr>
      <dsp:spPr>
        <a:xfrm>
          <a:off x="8028740" y="129783"/>
          <a:ext cx="934834" cy="72420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44550">
            <a:lnSpc>
              <a:spcPct val="90000"/>
            </a:lnSpc>
            <a:spcBef>
              <a:spcPct val="0"/>
            </a:spcBef>
            <a:spcAft>
              <a:spcPct val="35000"/>
            </a:spcAft>
            <a:buNone/>
          </a:pPr>
          <a:endParaRPr lang="en-GB" sz="1900" kern="1200"/>
        </a:p>
      </dsp:txBody>
      <dsp:txXfrm>
        <a:off x="8028740" y="274623"/>
        <a:ext cx="717574" cy="434520"/>
      </dsp:txXfrm>
    </dsp:sp>
    <dsp:sp modelId="{984C6B52-6767-4B00-B159-12237EFDC526}">
      <dsp:nvSpPr>
        <dsp:cNvPr id="0" name=""/>
        <dsp:cNvSpPr/>
      </dsp:nvSpPr>
      <dsp:spPr>
        <a:xfrm>
          <a:off x="9351618" y="24516"/>
          <a:ext cx="2908772" cy="1402101"/>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Review outputs and provide narrative</a:t>
          </a:r>
        </a:p>
      </dsp:txBody>
      <dsp:txXfrm>
        <a:off x="9351618" y="24516"/>
        <a:ext cx="2908772" cy="934734"/>
      </dsp:txXfrm>
    </dsp:sp>
    <dsp:sp modelId="{EA891209-AF2C-4E7B-9321-C03AD95A4D34}">
      <dsp:nvSpPr>
        <dsp:cNvPr id="0" name=""/>
        <dsp:cNvSpPr/>
      </dsp:nvSpPr>
      <dsp:spPr>
        <a:xfrm>
          <a:off x="9947391" y="959251"/>
          <a:ext cx="2908772"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9998002" y="1009862"/>
        <a:ext cx="2807550" cy="1626778"/>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361568BF-38BB-4C09-8E15-D61CB592AAB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0.93857</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6703555"/>
          <a:ext cx="6391032" cy="4167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v1.2 (Bronze)</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2954592"/>
          <a:ext cx="10970551" cy="14575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RM1043.9 Digital Outcomes and Specialists 7</a:t>
          </a:r>
        </a:p>
        <a:p xmlns:a="http://schemas.openxmlformats.org/drawingml/2006/main">
          <a:pPr rtl="0"/>
          <a:r>
            <a:rPr lang="en-US" sz="3200" b="0" i="0" u="none" strike="noStrike">
              <a:solidFill>
                <a:schemeClr val="bg1"/>
              </a:solidFill>
              <a:effectLst/>
              <a:latin typeface="Arial"/>
              <a:cs typeface="Arial"/>
            </a:rPr>
            <a:t>Lots 1,3,&amp; 4</a:t>
          </a:r>
        </a:p>
        <a:p xmlns:a="http://schemas.openxmlformats.org/drawingml/2006/main">
          <a:pPr rtl="0"/>
          <a:endParaRPr lang="en-US" sz="3200" b="0" i="0" u="none" strike="noStrike">
            <a:solidFill>
              <a:schemeClr val="bg1"/>
            </a:solidFill>
            <a:effectLst/>
            <a:latin typeface="Arial"/>
            <a:cs typeface="Arial"/>
          </a:endParaRPr>
        </a:p>
        <a:p xmlns:a="http://schemas.openxmlformats.org/drawingml/2006/main">
          <a:pPr rtl="0"/>
          <a:r>
            <a:rPr lang="en-US" sz="3200" b="0" i="0" u="none" strike="noStrike">
              <a:solidFill>
                <a:schemeClr val="bg1"/>
              </a:solidFill>
              <a:effectLst/>
              <a:latin typeface="Arial"/>
              <a:cs typeface="Arial"/>
            </a:rPr>
            <a:t>CCS </a:t>
          </a:r>
          <a:fld id="{AC6DDCBD-E6F9-4632-9517-FFC63A513F34}" type="TxLink">
            <a:rPr lang="en-US" sz="3200" b="0" i="0" u="none" strike="noStrike">
              <a:solidFill>
                <a:schemeClr val="bg1"/>
              </a:solidFill>
              <a:effectLst/>
              <a:latin typeface="Arial"/>
              <a:cs typeface="Arial"/>
            </a:rPr>
            <a:pPr rtl="0"/>
            <a:t>Financial Viability Risk Assessment Template</a:t>
          </a:fld>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D249FC26-41A2-4D86-8755-09EE15BC4894}"/>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661011F4-F81E-4D7F-BDA5-9D5C236406CE}"/>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6D654E18-582A-4229-9B84-82E093B98E71}"/>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08BEA4D7-242C-4656-A8F0-5C49CC95F565}"/>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EDC3A729-7FAE-4367-A673-63F951F0643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36</xdr:row>
      <xdr:rowOff>119455</xdr:rowOff>
    </xdr:from>
    <xdr:to>
      <xdr:col>6</xdr:col>
      <xdr:colOff>4876800</xdr:colOff>
      <xdr:row>40</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36</xdr:row>
      <xdr:rowOff>63575</xdr:rowOff>
    </xdr:from>
    <xdr:to>
      <xdr:col>6</xdr:col>
      <xdr:colOff>2533650</xdr:colOff>
      <xdr:row>40</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50</xdr:row>
      <xdr:rowOff>29920</xdr:rowOff>
    </xdr:from>
    <xdr:to>
      <xdr:col>6</xdr:col>
      <xdr:colOff>338455</xdr:colOff>
      <xdr:row>54</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44</xdr:row>
      <xdr:rowOff>17103</xdr:rowOff>
    </xdr:from>
    <xdr:to>
      <xdr:col>7</xdr:col>
      <xdr:colOff>119380</xdr:colOff>
      <xdr:row>48</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54</xdr:row>
      <xdr:rowOff>16953</xdr:rowOff>
    </xdr:from>
    <xdr:to>
      <xdr:col>7</xdr:col>
      <xdr:colOff>125730</xdr:colOff>
      <xdr:row>58</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59</xdr:row>
      <xdr:rowOff>5712</xdr:rowOff>
    </xdr:from>
    <xdr:to>
      <xdr:col>7</xdr:col>
      <xdr:colOff>119380</xdr:colOff>
      <xdr:row>62</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54</xdr:row>
      <xdr:rowOff>129857</xdr:rowOff>
    </xdr:from>
    <xdr:to>
      <xdr:col>6</xdr:col>
      <xdr:colOff>339406</xdr:colOff>
      <xdr:row>58</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41</xdr:row>
      <xdr:rowOff>57225</xdr:rowOff>
    </xdr:from>
    <xdr:to>
      <xdr:col>6</xdr:col>
      <xdr:colOff>2527300</xdr:colOff>
      <xdr:row>45</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46</xdr:row>
      <xdr:rowOff>48260</xdr:rowOff>
    </xdr:from>
    <xdr:to>
      <xdr:col>6</xdr:col>
      <xdr:colOff>2533650</xdr:colOff>
      <xdr:row>50</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51</xdr:row>
      <xdr:rowOff>35560</xdr:rowOff>
    </xdr:from>
    <xdr:to>
      <xdr:col>6</xdr:col>
      <xdr:colOff>2527300</xdr:colOff>
      <xdr:row>55</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56</xdr:row>
      <xdr:rowOff>41910</xdr:rowOff>
    </xdr:from>
    <xdr:to>
      <xdr:col>6</xdr:col>
      <xdr:colOff>2508250</xdr:colOff>
      <xdr:row>60</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72</xdr:row>
      <xdr:rowOff>111760</xdr:rowOff>
    </xdr:from>
    <xdr:to>
      <xdr:col>6</xdr:col>
      <xdr:colOff>3213100</xdr:colOff>
      <xdr:row>76</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41</xdr:row>
      <xdr:rowOff>116840</xdr:rowOff>
    </xdr:from>
    <xdr:to>
      <xdr:col>6</xdr:col>
      <xdr:colOff>4883150</xdr:colOff>
      <xdr:row>45</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46</xdr:row>
      <xdr:rowOff>104140</xdr:rowOff>
    </xdr:from>
    <xdr:to>
      <xdr:col>6</xdr:col>
      <xdr:colOff>4889500</xdr:colOff>
      <xdr:row>50</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51</xdr:row>
      <xdr:rowOff>116840</xdr:rowOff>
    </xdr:from>
    <xdr:to>
      <xdr:col>6</xdr:col>
      <xdr:colOff>4883150</xdr:colOff>
      <xdr:row>55</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73</xdr:row>
      <xdr:rowOff>21590</xdr:rowOff>
    </xdr:from>
    <xdr:to>
      <xdr:col>6</xdr:col>
      <xdr:colOff>5054600</xdr:colOff>
      <xdr:row>77</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42</xdr:row>
      <xdr:rowOff>107950</xdr:rowOff>
    </xdr:from>
    <xdr:to>
      <xdr:col>7</xdr:col>
      <xdr:colOff>317500</xdr:colOff>
      <xdr:row>64</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39</xdr:row>
      <xdr:rowOff>35227</xdr:rowOff>
    </xdr:from>
    <xdr:to>
      <xdr:col>8</xdr:col>
      <xdr:colOff>123350</xdr:colOff>
      <xdr:row>42</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35</xdr:row>
      <xdr:rowOff>31750</xdr:rowOff>
    </xdr:from>
    <xdr:to>
      <xdr:col>6</xdr:col>
      <xdr:colOff>5054600</xdr:colOff>
      <xdr:row>57</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32</xdr:row>
      <xdr:rowOff>50800</xdr:rowOff>
    </xdr:from>
    <xdr:to>
      <xdr:col>6</xdr:col>
      <xdr:colOff>5051994</xdr:colOff>
      <xdr:row>34</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35</xdr:row>
      <xdr:rowOff>25400</xdr:rowOff>
    </xdr:from>
    <xdr:to>
      <xdr:col>6</xdr:col>
      <xdr:colOff>2711450</xdr:colOff>
      <xdr:row>61</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32</xdr:row>
      <xdr:rowOff>44450</xdr:rowOff>
    </xdr:from>
    <xdr:to>
      <xdr:col>6</xdr:col>
      <xdr:colOff>2708844</xdr:colOff>
      <xdr:row>34</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44</xdr:row>
      <xdr:rowOff>25515</xdr:rowOff>
    </xdr:from>
    <xdr:to>
      <xdr:col>6</xdr:col>
      <xdr:colOff>495300</xdr:colOff>
      <xdr:row>60</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40</xdr:row>
      <xdr:rowOff>35966</xdr:rowOff>
    </xdr:from>
    <xdr:to>
      <xdr:col>6</xdr:col>
      <xdr:colOff>866765</xdr:colOff>
      <xdr:row>43</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49</xdr:row>
      <xdr:rowOff>10603</xdr:rowOff>
    </xdr:from>
    <xdr:to>
      <xdr:col>7</xdr:col>
      <xdr:colOff>119380</xdr:colOff>
      <xdr:row>53</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45</xdr:row>
      <xdr:rowOff>52069</xdr:rowOff>
    </xdr:from>
    <xdr:to>
      <xdr:col>6</xdr:col>
      <xdr:colOff>340993</xdr:colOff>
      <xdr:row>49</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359091</xdr:colOff>
      <xdr:row>15</xdr:row>
      <xdr:rowOff>448150</xdr:rowOff>
    </xdr:from>
    <xdr:to>
      <xdr:col>10</xdr:col>
      <xdr:colOff>1267778</xdr:colOff>
      <xdr:row>17</xdr:row>
      <xdr:rowOff>178593</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B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G29" sqref="G29"/>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1043.9 Lots 1,3,4 Financial Viability Risk Assessment Template</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0" t="str">
        <f>HYPERLINK("#'Contents'!A1",sysChkWord)</f>
        <v>All Checks OK</v>
      </c>
      <c r="D5" s="240"/>
      <c r="E5" s="240"/>
      <c r="F5" s="109"/>
      <c r="G5" s="109"/>
      <c r="H5" s="109"/>
      <c r="I5" s="109"/>
      <c r="J5" s="109"/>
      <c r="K5" s="109"/>
    </row>
    <row r="6" spans="1:11" ht="12.5" x14ac:dyDescent="0.25">
      <c r="A6" s="109"/>
      <c r="B6" s="114"/>
      <c r="C6" s="239" t="str">
        <f>HYPERLINK("#'Contents'!A1","Click for Contents")</f>
        <v>Click for Contents</v>
      </c>
      <c r="D6" s="239"/>
      <c r="E6" s="239"/>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SUM(A9:A70)</f>
        <v>0</v>
      </c>
      <c r="B8" s="115">
        <f>SUM(B9:B70)</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280</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281</v>
      </c>
      <c r="F12" s="118" t="s">
        <v>282</v>
      </c>
      <c r="G12" s="118" t="s">
        <v>283</v>
      </c>
      <c r="H12" s="119" t="s">
        <v>148</v>
      </c>
      <c r="I12" s="119" t="s">
        <v>149</v>
      </c>
    </row>
    <row r="13" spans="1:11" x14ac:dyDescent="0.25">
      <c r="A13" s="91"/>
      <c r="B13" s="91"/>
      <c r="C13" s="91"/>
      <c r="D13" s="91"/>
      <c r="E13" s="91" t="s">
        <v>280</v>
      </c>
      <c r="F13" s="120" t="s">
        <v>282</v>
      </c>
      <c r="G13" s="91" t="s">
        <v>305</v>
      </c>
      <c r="H13" s="121">
        <f>A8</f>
        <v>0</v>
      </c>
      <c r="I13" s="121">
        <f>B8</f>
        <v>0</v>
      </c>
    </row>
    <row r="14" spans="1:11" x14ac:dyDescent="0.25">
      <c r="A14" s="91"/>
      <c r="B14" s="91"/>
      <c r="C14" s="91"/>
      <c r="D14" s="91"/>
      <c r="E14" s="91" t="s">
        <v>360</v>
      </c>
      <c r="F14" s="120" t="s">
        <v>282</v>
      </c>
      <c r="G14" s="91" t="s">
        <v>361</v>
      </c>
      <c r="H14" s="121">
        <f>'Bidder Instructions'!A8</f>
        <v>0</v>
      </c>
      <c r="I14" s="121">
        <f>'Bidder Instructions'!B8</f>
        <v>0</v>
      </c>
    </row>
    <row r="15" spans="1:11" x14ac:dyDescent="0.25">
      <c r="A15" s="91"/>
      <c r="B15" s="91"/>
      <c r="C15" s="91"/>
      <c r="D15" s="91"/>
      <c r="E15" s="93" t="s">
        <v>461</v>
      </c>
      <c r="F15" s="120" t="s">
        <v>282</v>
      </c>
      <c r="G15" s="93" t="s">
        <v>390</v>
      </c>
      <c r="H15" s="121">
        <f>'RAG Thresholds'!A8</f>
        <v>0</v>
      </c>
      <c r="I15" s="121">
        <f>'RAG Thresholds'!B8</f>
        <v>0</v>
      </c>
    </row>
    <row r="16" spans="1:11" x14ac:dyDescent="0.25">
      <c r="A16" s="91"/>
      <c r="B16" s="91"/>
      <c r="C16" s="91"/>
      <c r="D16" s="91"/>
      <c r="E16" s="91" t="s">
        <v>154</v>
      </c>
      <c r="F16" s="120" t="s">
        <v>282</v>
      </c>
      <c r="G16" s="93" t="s">
        <v>410</v>
      </c>
      <c r="H16" s="121">
        <f>'1.1a Lead Financial Input'!A8</f>
        <v>0</v>
      </c>
      <c r="I16" s="121">
        <f>'1.1a Lead Financial Input'!B8</f>
        <v>0</v>
      </c>
    </row>
    <row r="17" spans="1:10" x14ac:dyDescent="0.25">
      <c r="A17" s="91"/>
      <c r="B17" s="91"/>
      <c r="C17" s="91"/>
      <c r="D17" s="91"/>
      <c r="E17" s="91" t="s">
        <v>155</v>
      </c>
      <c r="F17" s="120" t="s">
        <v>282</v>
      </c>
      <c r="G17" s="93" t="s">
        <v>426</v>
      </c>
      <c r="H17" s="121">
        <f>'1.1b Lead Financial Input'!A8</f>
        <v>0</v>
      </c>
      <c r="I17" s="121">
        <f>'1.1b Lead Financial Input'!B8</f>
        <v>0</v>
      </c>
    </row>
    <row r="18" spans="1:10" x14ac:dyDescent="0.25">
      <c r="A18" s="91"/>
      <c r="B18" s="91"/>
      <c r="C18" s="91"/>
      <c r="D18" s="91"/>
      <c r="E18" s="93" t="s">
        <v>441</v>
      </c>
      <c r="F18" s="120" t="s">
        <v>282</v>
      </c>
      <c r="G18" s="93" t="s">
        <v>470</v>
      </c>
      <c r="H18" s="121">
        <f>'1.2a Alternative Guarantor'!A8</f>
        <v>0</v>
      </c>
      <c r="I18" s="121">
        <f>'1.2a Alternative Guarantor'!B8</f>
        <v>0</v>
      </c>
    </row>
    <row r="19" spans="1:10" x14ac:dyDescent="0.25">
      <c r="A19" s="91"/>
      <c r="B19" s="91"/>
      <c r="C19" s="91"/>
      <c r="D19" s="91"/>
      <c r="E19" s="91" t="s">
        <v>286</v>
      </c>
      <c r="F19" s="120" t="s">
        <v>282</v>
      </c>
      <c r="G19" s="93" t="s">
        <v>391</v>
      </c>
      <c r="H19" s="121">
        <f>'2.1 Lead Ancillary Input '!A8</f>
        <v>0</v>
      </c>
      <c r="I19" s="121">
        <f>'2.1 Lead Ancillary Input '!B8</f>
        <v>0</v>
      </c>
    </row>
    <row r="20" spans="1:10" x14ac:dyDescent="0.25">
      <c r="A20" s="91"/>
      <c r="B20" s="91"/>
      <c r="C20" s="91"/>
      <c r="D20" s="91"/>
      <c r="E20" s="91" t="s">
        <v>362</v>
      </c>
      <c r="F20" s="120" t="s">
        <v>282</v>
      </c>
      <c r="G20" s="93" t="s">
        <v>427</v>
      </c>
      <c r="H20" s="121">
        <f>'3.1 Lead Bidder Assessment'!A8</f>
        <v>0</v>
      </c>
      <c r="I20" s="121">
        <f>'3.1 Lead Bidder Assessment'!B8</f>
        <v>0</v>
      </c>
    </row>
    <row r="21" spans="1:10" x14ac:dyDescent="0.25">
      <c r="A21" s="91"/>
      <c r="B21" s="91"/>
      <c r="C21" s="91"/>
      <c r="D21" s="91"/>
      <c r="E21" s="91" t="s">
        <v>287</v>
      </c>
      <c r="F21" s="120" t="s">
        <v>282</v>
      </c>
      <c r="G21" s="93" t="s">
        <v>428</v>
      </c>
      <c r="H21" s="121">
        <f>'3.3 Ultimate Parent Assmt'!A8</f>
        <v>0</v>
      </c>
      <c r="I21" s="121">
        <f>'3.3 Ultimate Parent Assmt'!B8</f>
        <v>0</v>
      </c>
    </row>
    <row r="22" spans="1:10" x14ac:dyDescent="0.25">
      <c r="A22" s="91"/>
      <c r="B22" s="91"/>
      <c r="C22" s="91"/>
      <c r="D22" s="91"/>
      <c r="E22" s="93" t="s">
        <v>442</v>
      </c>
      <c r="F22" s="120" t="s">
        <v>282</v>
      </c>
      <c r="G22" s="93" t="s">
        <v>429</v>
      </c>
      <c r="H22" s="121">
        <f>'3.4 Alt Guarantor Assmt'!A8</f>
        <v>0</v>
      </c>
      <c r="I22" s="121">
        <f>'3.4 Alt Guarantor Assmt'!B8</f>
        <v>0</v>
      </c>
    </row>
    <row r="23" spans="1:10" x14ac:dyDescent="0.25">
      <c r="A23" s="91"/>
      <c r="B23" s="91"/>
      <c r="C23" s="91"/>
      <c r="D23" s="91"/>
      <c r="E23" s="91" t="s">
        <v>288</v>
      </c>
      <c r="F23" s="120" t="s">
        <v>282</v>
      </c>
      <c r="G23" s="93" t="s">
        <v>306</v>
      </c>
      <c r="H23" s="121">
        <f>'Metric Definitions'!A8</f>
        <v>0</v>
      </c>
      <c r="I23" s="121">
        <f>'Metric Definitions'!B8</f>
        <v>0</v>
      </c>
    </row>
    <row r="24" spans="1:10" s="209" customFormat="1" hidden="1" x14ac:dyDescent="0.25">
      <c r="A24" s="91"/>
      <c r="B24" s="91"/>
      <c r="C24" s="91"/>
      <c r="D24" s="91"/>
      <c r="E24" s="93" t="s">
        <v>407</v>
      </c>
      <c r="F24" s="120" t="s">
        <v>282</v>
      </c>
      <c r="G24" s="93" t="s">
        <v>412</v>
      </c>
      <c r="H24" s="121">
        <f>Setup!A8</f>
        <v>0</v>
      </c>
      <c r="I24" s="121">
        <f>Setup!B8</f>
        <v>0</v>
      </c>
    </row>
    <row r="25" spans="1:10" hidden="1" x14ac:dyDescent="0.25">
      <c r="A25" s="91"/>
      <c r="B25" s="91"/>
      <c r="C25" s="91"/>
      <c r="D25" s="91"/>
      <c r="E25" s="91" t="s">
        <v>284</v>
      </c>
      <c r="F25" s="120" t="s">
        <v>282</v>
      </c>
      <c r="G25" s="93" t="s">
        <v>413</v>
      </c>
      <c r="H25" s="121">
        <f>SysConfig!A8</f>
        <v>0</v>
      </c>
      <c r="I25" s="121">
        <f>SysConfig!B8</f>
        <v>0</v>
      </c>
    </row>
    <row r="26" spans="1:10" hidden="1" x14ac:dyDescent="0.25">
      <c r="A26" s="91"/>
      <c r="B26" s="91"/>
      <c r="C26" s="91"/>
      <c r="D26" s="91"/>
      <c r="E26" s="122" t="s">
        <v>278</v>
      </c>
      <c r="F26" s="123"/>
      <c r="G26" s="123"/>
      <c r="H26" s="123"/>
      <c r="I26" s="123"/>
    </row>
    <row r="27" spans="1:10" x14ac:dyDescent="0.25">
      <c r="A27" s="91"/>
      <c r="B27" s="91"/>
      <c r="C27" s="91"/>
      <c r="D27" s="91"/>
      <c r="E27" s="91"/>
      <c r="F27" s="91"/>
      <c r="G27" s="91"/>
      <c r="H27" s="91"/>
      <c r="I27" s="91"/>
    </row>
    <row r="28" spans="1:10" ht="12" x14ac:dyDescent="0.25">
      <c r="A28" s="91"/>
      <c r="B28" s="91"/>
      <c r="C28" s="91"/>
      <c r="D28" s="91"/>
      <c r="E28" s="124" t="s">
        <v>285</v>
      </c>
      <c r="F28" s="91"/>
      <c r="G28" s="125"/>
      <c r="H28" s="121">
        <f>IFERROR(SUM(H12:H26),1)</f>
        <v>0</v>
      </c>
      <c r="I28" s="98">
        <f>IFERROR(SUM(I12:I26),1)</f>
        <v>0</v>
      </c>
    </row>
    <row r="29" spans="1:10" x14ac:dyDescent="0.25">
      <c r="A29" s="91"/>
      <c r="B29" s="91"/>
      <c r="C29" s="91"/>
      <c r="D29" s="91"/>
      <c r="E29" s="91"/>
      <c r="F29" s="91"/>
      <c r="G29" s="91"/>
      <c r="H29" s="91"/>
      <c r="I29" s="91"/>
    </row>
    <row r="30" spans="1:10" ht="15.5" hidden="1" x14ac:dyDescent="0.35">
      <c r="A30" s="117"/>
      <c r="B30" s="117"/>
      <c r="C30" s="117"/>
      <c r="D30" s="117" t="s">
        <v>304</v>
      </c>
      <c r="E30" s="117"/>
      <c r="F30" s="117"/>
      <c r="G30" s="117"/>
      <c r="H30" s="117"/>
      <c r="I30" s="117"/>
      <c r="J30" s="117"/>
    </row>
    <row r="31" spans="1:10" hidden="1" x14ac:dyDescent="0.25">
      <c r="A31" s="91"/>
      <c r="B31" s="91"/>
      <c r="C31" s="91"/>
      <c r="D31" s="91"/>
      <c r="E31" s="91"/>
      <c r="F31" s="91"/>
      <c r="G31" s="91"/>
      <c r="H31" s="91"/>
      <c r="I31" s="91"/>
      <c r="J31" s="91"/>
    </row>
    <row r="32" spans="1:10" s="27" customFormat="1" hidden="1" x14ac:dyDescent="0.25">
      <c r="A32" s="91"/>
      <c r="B32" s="91"/>
      <c r="C32" s="91"/>
      <c r="D32" s="91"/>
      <c r="E32" s="93" t="s">
        <v>392</v>
      </c>
      <c r="F32" s="91"/>
      <c r="G32" s="91"/>
      <c r="H32" s="91"/>
      <c r="I32" s="91"/>
      <c r="J32" s="91"/>
    </row>
    <row r="33" spans="1:10" hidden="1" x14ac:dyDescent="0.25">
      <c r="A33" s="91"/>
      <c r="B33" s="91"/>
      <c r="C33" s="91"/>
      <c r="D33" s="91"/>
      <c r="E33" s="93"/>
      <c r="F33" s="91"/>
      <c r="G33" s="91"/>
      <c r="H33" s="91"/>
      <c r="I33" s="91"/>
      <c r="J33" s="91"/>
    </row>
    <row r="34" spans="1:10" s="27" customFormat="1"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hidden="1" x14ac:dyDescent="0.25">
      <c r="A36" s="91"/>
      <c r="B36" s="91"/>
      <c r="C36" s="91"/>
      <c r="D36" s="91"/>
      <c r="E36" s="91"/>
      <c r="F36" s="91"/>
      <c r="G36" s="91"/>
      <c r="H36" s="91"/>
      <c r="I36" s="91"/>
      <c r="J36" s="91"/>
    </row>
    <row r="37" spans="1:10" hidden="1" x14ac:dyDescent="0.25">
      <c r="A37" s="91"/>
      <c r="B37" s="91"/>
      <c r="C37" s="91"/>
      <c r="D37" s="91"/>
      <c r="E37" s="91"/>
      <c r="F37" s="91"/>
      <c r="G37" s="91"/>
      <c r="H37" s="91"/>
      <c r="I37" s="91"/>
      <c r="J37" s="91"/>
    </row>
    <row r="38" spans="1:10" hidden="1" x14ac:dyDescent="0.25">
      <c r="A38" s="27"/>
      <c r="B38" s="91"/>
      <c r="C38" s="91"/>
      <c r="D38" s="91"/>
      <c r="E38" s="91"/>
      <c r="F38" s="91"/>
      <c r="G38" s="91"/>
      <c r="H38" s="91"/>
      <c r="I38" s="91"/>
      <c r="J38" s="91"/>
    </row>
    <row r="39" spans="1:10" hidden="1" x14ac:dyDescent="0.25">
      <c r="A39" s="91"/>
      <c r="B39" s="91"/>
      <c r="C39" s="91"/>
      <c r="D39" s="91"/>
      <c r="E39" s="91"/>
      <c r="F39" s="91"/>
      <c r="G39" s="91"/>
      <c r="H39" s="91"/>
      <c r="I39" s="91"/>
      <c r="J39" s="91"/>
    </row>
    <row r="40" spans="1:10" hidden="1" x14ac:dyDescent="0.25">
      <c r="A40" s="91"/>
      <c r="B40" s="91"/>
      <c r="C40" s="91"/>
      <c r="D40" s="91"/>
      <c r="E40" s="91"/>
      <c r="F40" s="91"/>
      <c r="G40" s="91"/>
      <c r="H40" s="91"/>
      <c r="I40" s="91"/>
      <c r="J40" s="145"/>
    </row>
    <row r="41" spans="1:10" hidden="1" x14ac:dyDescent="0.25">
      <c r="A41" s="91"/>
      <c r="B41" s="91"/>
      <c r="C41" s="91"/>
      <c r="D41" s="91"/>
      <c r="E41" s="91"/>
      <c r="F41" s="91"/>
      <c r="G41" s="91"/>
      <c r="H41" s="91"/>
      <c r="I41" s="91"/>
      <c r="J41" s="91"/>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s="27" customFormat="1"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s="27" customFormat="1" x14ac:dyDescent="0.25">
      <c r="A69" s="91"/>
      <c r="B69" s="91"/>
      <c r="C69" s="91"/>
      <c r="D69" s="91"/>
      <c r="E69" s="91"/>
      <c r="F69" s="91"/>
      <c r="G69" s="91"/>
      <c r="H69" s="91"/>
      <c r="I69" s="91"/>
      <c r="J69" s="91"/>
    </row>
    <row r="70" spans="1:11" ht="15.5" hidden="1" x14ac:dyDescent="0.35">
      <c r="A70" s="117"/>
      <c r="B70" s="117"/>
      <c r="C70" s="117"/>
      <c r="D70" s="117" t="s">
        <v>279</v>
      </c>
      <c r="E70" s="117"/>
      <c r="F70" s="117"/>
      <c r="G70" s="117"/>
      <c r="H70" s="117"/>
      <c r="I70" s="117"/>
      <c r="J70" s="117"/>
      <c r="K70" s="117"/>
    </row>
    <row r="71" spans="1:11" ht="11.5" hidden="1" customHeight="1" x14ac:dyDescent="0.25"/>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customHeight="1" x14ac:dyDescent="0.25"/>
  </sheetData>
  <sheetProtection algorithmName="SHA-512" hashValue="o/rDrHdx5GHYdciA4kFC6kEUmh6a/UmBnfCCHvvuCQxYQse4n2yRUrTxry51neZ8TseuDIDYQbuPGkteyQn0fw==" saltValue="xZ/+rk8wev6VQzs0m95dcQ==" spinCount="100000" sheet="1" objects="1" scenarios="1"/>
  <mergeCells count="2">
    <mergeCell ref="C6:E6"/>
    <mergeCell ref="C5:E5"/>
  </mergeCells>
  <conditionalFormatting sqref="C5">
    <cfRule type="expression" dxfId="194" priority="1">
      <formula>IF(AND(sysChk=0,sysWarn=0),1,0)</formula>
    </cfRule>
    <cfRule type="expression" dxfId="193" priority="2">
      <formula>IF(AND(sysChk=0,sysWarn&lt;&gt;0),1,0)</formula>
    </cfRule>
    <cfRule type="expression" dxfId="192"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3 Ultimate Parent Assmt'!A1" display="Link" xr:uid="{00000000-0004-0000-0100-000008000000}"/>
    <hyperlink ref="F14" location="'Bidder Instructions'!A1" display="Link" xr:uid="{00000000-0004-0000-0100-000009000000}"/>
    <hyperlink ref="F22" location="'3.4 Subcontractor #1 Assmt'!A1" display="Link" xr:uid="{00000000-0004-0000-0100-00000A000000}"/>
    <hyperlink ref="F23" location="'Metric Definitions'!A1" display="Link" xr:uid="{00000000-0004-0000-0100-00000B000000}"/>
    <hyperlink ref="F25" location="SysConfig!A1" display="Link" xr:uid="{00000000-0004-0000-0100-00000C000000}"/>
    <hyperlink ref="F24"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A20" activeCellId="1" sqref="A18:XFD18 A20:XFD20"/>
    </sheetView>
  </sheetViews>
  <sheetFormatPr defaultColWidth="0" defaultRowHeight="14.5" customHeight="1" zeroHeight="1" x14ac:dyDescent="0.25"/>
  <cols>
    <col min="1" max="2" width="4.19921875" customWidth="1"/>
    <col min="3" max="3" width="32.69921875" customWidth="1"/>
    <col min="4" max="4" width="64.69921875" customWidth="1"/>
    <col min="5" max="8" width="18.199218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9"/>
      <c r="B1" s="109"/>
      <c r="C1" s="110"/>
      <c r="D1" s="109"/>
      <c r="E1" s="109"/>
      <c r="F1" s="109"/>
      <c r="G1" s="109"/>
      <c r="H1" s="109"/>
      <c r="I1" s="109"/>
      <c r="J1" s="109"/>
      <c r="K1" s="109"/>
      <c r="L1" s="109"/>
      <c r="M1" s="109"/>
      <c r="N1" s="109"/>
      <c r="O1" s="109"/>
      <c r="P1" s="109"/>
      <c r="Q1" s="109"/>
    </row>
    <row r="2" spans="1:17" ht="13" x14ac:dyDescent="0.25">
      <c r="A2" s="109"/>
      <c r="B2" s="109"/>
      <c r="C2" s="111" t="str">
        <f>cstProjectName</f>
        <v>RM 1043.9 Lots 1,3,4 Financial Viability Risk Assessment Template</v>
      </c>
      <c r="D2" s="109"/>
      <c r="E2" s="109"/>
      <c r="F2" s="109"/>
      <c r="G2" s="109"/>
      <c r="H2" s="109"/>
      <c r="I2" s="109"/>
      <c r="J2" s="109"/>
      <c r="K2" s="109"/>
      <c r="L2" s="109"/>
      <c r="M2" s="109"/>
      <c r="N2" s="109"/>
      <c r="O2" s="109"/>
      <c r="P2" s="109"/>
      <c r="Q2" s="109"/>
    </row>
    <row r="3" spans="1:17"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row>
    <row r="4" spans="1:1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1.5"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2.5" x14ac:dyDescent="0.25">
      <c r="A6" s="109"/>
      <c r="B6" s="114"/>
      <c r="C6" s="239" t="str">
        <f>HYPERLINK("#'Contents'!A1","Click for Contents")</f>
        <v>Click for Contents</v>
      </c>
      <c r="D6" s="239"/>
      <c r="E6" s="113"/>
      <c r="F6" s="113"/>
      <c r="G6" s="113"/>
      <c r="H6" s="113"/>
      <c r="I6" s="113"/>
      <c r="J6" s="113"/>
      <c r="K6" s="113"/>
      <c r="L6" s="113"/>
      <c r="M6" s="113"/>
      <c r="N6" s="113"/>
      <c r="O6" s="113"/>
      <c r="P6" s="113"/>
      <c r="Q6" s="113"/>
    </row>
    <row r="7" spans="1:17" ht="11.5" x14ac:dyDescent="0.25">
      <c r="A7" s="109"/>
      <c r="B7" s="109"/>
      <c r="C7" s="109"/>
      <c r="D7" s="109"/>
      <c r="E7" s="109"/>
      <c r="F7" s="109"/>
      <c r="G7" s="109"/>
      <c r="H7" s="109"/>
      <c r="I7" s="109"/>
      <c r="J7" s="109"/>
      <c r="K7" s="109"/>
      <c r="L7" s="109"/>
      <c r="M7" s="109"/>
      <c r="N7" s="109"/>
      <c r="O7" s="109"/>
      <c r="P7" s="109"/>
      <c r="Q7" s="109"/>
    </row>
    <row r="8" spans="1:17" ht="11.5" x14ac:dyDescent="0.25">
      <c r="A8" s="83">
        <f>SUM(A9:A33)</f>
        <v>0</v>
      </c>
      <c r="B8" s="83">
        <f>SUM(B9:B33)</f>
        <v>0</v>
      </c>
      <c r="C8" s="116"/>
      <c r="D8" s="116"/>
      <c r="E8" s="116"/>
      <c r="F8" s="116"/>
      <c r="G8" s="116"/>
      <c r="H8" s="116"/>
      <c r="I8" s="116"/>
      <c r="J8" s="116"/>
      <c r="K8" s="116"/>
      <c r="L8" s="116"/>
      <c r="M8" s="116"/>
      <c r="N8" s="116"/>
      <c r="O8" s="116"/>
      <c r="P8" s="116"/>
      <c r="Q8" s="116"/>
    </row>
    <row r="9" spans="1:17" ht="14.5" customHeight="1" x14ac:dyDescent="0.25">
      <c r="A9" s="27"/>
      <c r="B9" s="27"/>
      <c r="C9" s="27"/>
      <c r="D9" s="27"/>
      <c r="E9" s="27"/>
      <c r="F9" s="27"/>
      <c r="G9" s="27"/>
      <c r="H9" s="27"/>
      <c r="I9" s="27"/>
      <c r="J9" s="27"/>
      <c r="K9" s="27"/>
      <c r="L9" s="27"/>
      <c r="M9" s="27"/>
      <c r="N9" s="27"/>
      <c r="O9" s="27"/>
      <c r="P9" s="27"/>
    </row>
    <row r="10" spans="1:17" ht="15.5" x14ac:dyDescent="0.35">
      <c r="A10" s="3"/>
      <c r="B10" s="3"/>
      <c r="C10" s="295" t="s">
        <v>1</v>
      </c>
      <c r="D10" s="295"/>
      <c r="E10" s="295"/>
      <c r="F10" s="295"/>
      <c r="G10" s="286" t="e">
        <f>'1.2a Alternative Guarantor'!E15:F15</f>
        <v>#VALUE!</v>
      </c>
      <c r="H10" s="287"/>
      <c r="I10" s="287"/>
      <c r="J10" s="287"/>
      <c r="K10" s="287"/>
      <c r="L10" s="287"/>
      <c r="M10" s="287"/>
      <c r="N10" s="287"/>
      <c r="O10" s="287"/>
      <c r="P10" s="288"/>
    </row>
    <row r="11" spans="1:17" ht="15.5" x14ac:dyDescent="0.35">
      <c r="A11" s="3"/>
      <c r="B11" s="3"/>
      <c r="C11" s="295" t="s">
        <v>45</v>
      </c>
      <c r="D11" s="295"/>
      <c r="E11" s="295"/>
      <c r="F11" s="295"/>
      <c r="G11" s="286">
        <f>'1.2a Alternative Guarantor'!E16</f>
        <v>0</v>
      </c>
      <c r="H11" s="287"/>
      <c r="I11" s="287"/>
      <c r="J11" s="287"/>
      <c r="K11" s="287"/>
      <c r="L11" s="287"/>
      <c r="M11" s="287"/>
      <c r="N11" s="287"/>
      <c r="O11" s="287"/>
      <c r="P11" s="288"/>
    </row>
    <row r="12" spans="1:17" ht="15.5" x14ac:dyDescent="0.35">
      <c r="A12" s="3"/>
      <c r="B12" s="3"/>
      <c r="C12" s="295" t="s">
        <v>46</v>
      </c>
      <c r="D12" s="295"/>
      <c r="E12" s="295"/>
      <c r="F12" s="295"/>
      <c r="G12" s="286">
        <f>'1.2a Alternative Guarantor'!E17</f>
        <v>0</v>
      </c>
      <c r="H12" s="287"/>
      <c r="I12" s="287"/>
      <c r="J12" s="287"/>
      <c r="K12" s="287"/>
      <c r="L12" s="287"/>
      <c r="M12" s="287"/>
      <c r="N12" s="287"/>
      <c r="O12" s="287"/>
      <c r="P12" s="288"/>
    </row>
    <row r="13" spans="1:17" ht="15.5" x14ac:dyDescent="0.35">
      <c r="A13" s="3"/>
      <c r="B13" s="3"/>
      <c r="C13" s="295" t="s">
        <v>61</v>
      </c>
      <c r="D13" s="295"/>
      <c r="E13" s="295"/>
      <c r="F13" s="295"/>
      <c r="G13" s="289" t="str">
        <f>'1.2a Alternative Guarantor'!F21</f>
        <v>31/XX/20XX</v>
      </c>
      <c r="H13" s="290"/>
      <c r="I13" s="290"/>
      <c r="J13" s="290"/>
      <c r="K13" s="290"/>
      <c r="L13" s="290"/>
      <c r="M13" s="290"/>
      <c r="N13" s="290"/>
      <c r="O13" s="290"/>
      <c r="P13" s="291"/>
    </row>
    <row r="14" spans="1:17" ht="15.5" x14ac:dyDescent="0.35">
      <c r="A14" s="3"/>
      <c r="B14" s="3"/>
      <c r="C14" s="2"/>
      <c r="D14" s="4"/>
      <c r="E14" s="4"/>
      <c r="F14" s="4"/>
      <c r="G14" s="4"/>
      <c r="H14" s="4"/>
      <c r="I14" s="4"/>
      <c r="J14" s="4"/>
      <c r="K14" s="4"/>
      <c r="L14" s="4"/>
      <c r="M14" s="4"/>
      <c r="N14" s="4"/>
      <c r="O14" s="4"/>
      <c r="P14" s="4"/>
    </row>
    <row r="15" spans="1:17" ht="15.5" x14ac:dyDescent="0.35">
      <c r="A15" s="3"/>
      <c r="B15" s="3"/>
      <c r="C15" s="2"/>
      <c r="D15" s="4"/>
      <c r="E15" s="4"/>
      <c r="F15" s="4"/>
      <c r="G15" s="4"/>
      <c r="H15" s="4"/>
      <c r="I15" s="4"/>
      <c r="J15" s="4"/>
      <c r="K15" s="4"/>
      <c r="L15" s="4"/>
      <c r="M15" s="4"/>
      <c r="N15" s="4"/>
      <c r="O15" s="4"/>
      <c r="P15" s="4"/>
    </row>
    <row r="16" spans="1:17" ht="15.5" x14ac:dyDescent="0.35">
      <c r="A16" s="3"/>
      <c r="B16" s="3"/>
      <c r="C16" s="97" t="s">
        <v>394</v>
      </c>
      <c r="D16" s="3"/>
      <c r="E16" s="5"/>
      <c r="F16" s="5"/>
      <c r="G16" s="4"/>
      <c r="H16" s="4"/>
      <c r="I16" s="4"/>
      <c r="J16" s="4"/>
      <c r="K16" s="4"/>
      <c r="L16" s="4"/>
      <c r="M16" s="6"/>
      <c r="N16" s="6"/>
      <c r="O16" s="4"/>
      <c r="P16" s="4"/>
    </row>
    <row r="17" spans="1:16" ht="15.5" customHeight="1" x14ac:dyDescent="0.35">
      <c r="A17" s="8"/>
      <c r="B17" s="8"/>
      <c r="C17" s="294" t="s">
        <v>3</v>
      </c>
      <c r="D17" s="294"/>
      <c r="E17" s="7"/>
      <c r="F17" s="7" t="s">
        <v>56</v>
      </c>
      <c r="G17" s="155"/>
      <c r="H17" s="155" t="s">
        <v>57</v>
      </c>
      <c r="I17" s="155" t="s">
        <v>58</v>
      </c>
      <c r="J17" s="155"/>
      <c r="K17" s="155" t="s">
        <v>59</v>
      </c>
      <c r="L17" s="293" t="s">
        <v>395</v>
      </c>
      <c r="M17" s="293"/>
      <c r="N17" s="293"/>
      <c r="O17" s="293"/>
      <c r="P17" s="293"/>
    </row>
    <row r="18" spans="1:16" ht="27.65" customHeight="1" x14ac:dyDescent="0.35">
      <c r="A18" s="3"/>
      <c r="B18" s="3"/>
      <c r="C18" s="156">
        <v>1</v>
      </c>
      <c r="D18" s="156" t="s">
        <v>159</v>
      </c>
      <c r="E18" s="154"/>
      <c r="F18" s="154"/>
      <c r="G18" s="154"/>
      <c r="H18" s="154"/>
      <c r="I18" s="9"/>
      <c r="J18" s="9"/>
      <c r="K18" s="9"/>
      <c r="L18" s="292"/>
      <c r="M18" s="292"/>
      <c r="N18" s="292"/>
      <c r="O18" s="292"/>
      <c r="P18" s="292"/>
    </row>
    <row r="19" spans="1:16" ht="141" customHeight="1" x14ac:dyDescent="0.35">
      <c r="A19" s="3"/>
      <c r="B19" s="3"/>
      <c r="C19" s="156">
        <v>2</v>
      </c>
      <c r="D19" s="156" t="s">
        <v>64</v>
      </c>
      <c r="E19" s="157">
        <f>'1.2a Alternative Guarantor'!E157</f>
        <v>0</v>
      </c>
      <c r="F19" s="157">
        <f>'1.2a Alternative Guarantor'!F157</f>
        <v>0</v>
      </c>
      <c r="G19" s="225" t="str">
        <f>'1.2a Alternative Guarantor'!E169</f>
        <v>R</v>
      </c>
      <c r="H19" s="225" t="str">
        <f>'1.2a Alternative Guarantor'!F169</f>
        <v>R</v>
      </c>
      <c r="I19" s="9"/>
      <c r="J19" s="9"/>
      <c r="K19" s="9"/>
      <c r="L19" s="292"/>
      <c r="M19" s="292"/>
      <c r="N19" s="292"/>
      <c r="O19" s="292"/>
      <c r="P19" s="292"/>
    </row>
    <row r="20" spans="1:16" ht="27.65" customHeight="1" x14ac:dyDescent="0.35">
      <c r="A20" s="3"/>
      <c r="B20" s="3"/>
      <c r="C20" s="156" t="s">
        <v>65</v>
      </c>
      <c r="D20" s="156" t="s">
        <v>245</v>
      </c>
      <c r="E20" s="154"/>
      <c r="F20" s="154"/>
      <c r="G20" s="154"/>
      <c r="H20" s="154"/>
      <c r="I20" s="9"/>
      <c r="J20" s="9"/>
      <c r="K20" s="9"/>
      <c r="L20" s="292"/>
      <c r="M20" s="292"/>
      <c r="N20" s="292"/>
      <c r="O20" s="292"/>
      <c r="P20" s="292"/>
    </row>
    <row r="21" spans="1:16" ht="141" customHeight="1" x14ac:dyDescent="0.35">
      <c r="A21" s="3"/>
      <c r="B21" s="3"/>
      <c r="C21" s="156" t="s">
        <v>68</v>
      </c>
      <c r="D21" s="156" t="s">
        <v>69</v>
      </c>
      <c r="E21" s="157" t="e">
        <f>'1.2a Alternative Guarantor'!E159</f>
        <v>#DIV/0!</v>
      </c>
      <c r="F21" s="157" t="e">
        <f>'1.2a Alternative Guarantor'!F159</f>
        <v>#DIV/0!</v>
      </c>
      <c r="G21" s="225" t="e">
        <f>'1.2a Alternative Guarantor'!E171</f>
        <v>#DIV/0!</v>
      </c>
      <c r="H21" s="225" t="e">
        <f>'1.2a Alternative Guarantor'!F171</f>
        <v>#DIV/0!</v>
      </c>
      <c r="I21" s="9"/>
      <c r="J21" s="9"/>
      <c r="K21" s="9"/>
      <c r="L21" s="292"/>
      <c r="M21" s="292"/>
      <c r="N21" s="292"/>
      <c r="O21" s="292"/>
      <c r="P21" s="292"/>
    </row>
    <row r="22" spans="1:16" ht="141" customHeight="1" x14ac:dyDescent="0.35">
      <c r="A22" s="3"/>
      <c r="B22" s="3"/>
      <c r="C22" s="156">
        <v>4</v>
      </c>
      <c r="D22" s="156" t="s">
        <v>77</v>
      </c>
      <c r="E22" s="157" t="e">
        <f>'1.2a Alternative Guarantor'!E160</f>
        <v>#DIV/0!</v>
      </c>
      <c r="F22" s="157" t="e">
        <f>'1.2a Alternative Guarantor'!F160</f>
        <v>#DIV/0!</v>
      </c>
      <c r="G22" s="225" t="e">
        <f>'1.2a Alternative Guarantor'!E172</f>
        <v>#DIV/0!</v>
      </c>
      <c r="H22" s="225" t="e">
        <f>'1.2a Alternative Guarantor'!F172</f>
        <v>#DIV/0!</v>
      </c>
      <c r="I22" s="160"/>
      <c r="J22" s="9"/>
      <c r="K22" s="162"/>
      <c r="L22" s="284"/>
      <c r="M22" s="284"/>
      <c r="N22" s="284"/>
      <c r="O22" s="284"/>
      <c r="P22" s="285"/>
    </row>
    <row r="23" spans="1:16" ht="141" customHeight="1" x14ac:dyDescent="0.35">
      <c r="A23" s="3"/>
      <c r="B23" s="3"/>
      <c r="C23" s="156">
        <v>5</v>
      </c>
      <c r="D23" s="156" t="s">
        <v>71</v>
      </c>
      <c r="E23" s="157" t="e">
        <f>'1.2a Alternative Guarantor'!E161</f>
        <v>#DIV/0!</v>
      </c>
      <c r="F23" s="157" t="e">
        <f>'1.2a Alternative Guarantor'!F161</f>
        <v>#DIV/0!</v>
      </c>
      <c r="G23" s="225" t="str">
        <f>'1.2a Alternative Guarantor'!E173</f>
        <v>G</v>
      </c>
      <c r="H23" s="225" t="str">
        <f>'1.2a Alternative Guarantor'!F173</f>
        <v>G</v>
      </c>
      <c r="I23" s="160"/>
      <c r="J23" s="9"/>
      <c r="K23" s="162"/>
      <c r="L23" s="284"/>
      <c r="M23" s="284"/>
      <c r="N23" s="284"/>
      <c r="O23" s="284"/>
      <c r="P23" s="285"/>
    </row>
    <row r="24" spans="1:16" ht="141" customHeight="1" x14ac:dyDescent="0.35">
      <c r="A24" s="3"/>
      <c r="B24" s="3"/>
      <c r="C24" s="156">
        <v>6</v>
      </c>
      <c r="D24" s="156" t="s">
        <v>74</v>
      </c>
      <c r="E24" s="157" t="e">
        <f>'1.2a Alternative Guarantor'!E162</f>
        <v>#DIV/0!</v>
      </c>
      <c r="F24" s="157" t="e">
        <f>'1.2a Alternative Guarantor'!F162</f>
        <v>#DIV/0!</v>
      </c>
      <c r="G24" s="225" t="e">
        <f>'1.2a Alternative Guarantor'!E174</f>
        <v>#DIV/0!</v>
      </c>
      <c r="H24" s="225" t="e">
        <f>'1.2a Alternative Guarantor'!F174</f>
        <v>#DIV/0!</v>
      </c>
      <c r="I24" s="160"/>
      <c r="J24" s="9"/>
      <c r="K24" s="162"/>
      <c r="L24" s="284"/>
      <c r="M24" s="284"/>
      <c r="N24" s="284"/>
      <c r="O24" s="284"/>
      <c r="P24" s="285"/>
    </row>
    <row r="25" spans="1:16" ht="141" customHeight="1" x14ac:dyDescent="0.35">
      <c r="A25" s="3"/>
      <c r="B25" s="3"/>
      <c r="C25" s="156">
        <v>7</v>
      </c>
      <c r="D25" s="156" t="s">
        <v>75</v>
      </c>
      <c r="E25" s="157">
        <f>'1.2a Alternative Guarantor'!E163</f>
        <v>0</v>
      </c>
      <c r="F25" s="157">
        <f>'1.2a Alternative Guarantor'!F163</f>
        <v>0</v>
      </c>
      <c r="G25" s="225" t="str">
        <f>'1.2a Alternative Guarantor'!E175</f>
        <v>R</v>
      </c>
      <c r="H25" s="225" t="str">
        <f>'1.2a Alternative Guarantor'!F175</f>
        <v>R</v>
      </c>
      <c r="I25" s="9"/>
      <c r="J25" s="9"/>
      <c r="K25" s="9"/>
      <c r="L25" s="292"/>
      <c r="M25" s="292"/>
      <c r="N25" s="292"/>
      <c r="O25" s="292"/>
      <c r="P25" s="292"/>
    </row>
    <row r="26" spans="1:16" ht="141" customHeight="1" x14ac:dyDescent="0.35">
      <c r="A26" s="3"/>
      <c r="B26" s="3"/>
      <c r="C26" s="156">
        <v>8</v>
      </c>
      <c r="D26" s="156" t="s">
        <v>76</v>
      </c>
      <c r="E26" s="157" t="e">
        <f>'1.2a Alternative Guarantor'!E164</f>
        <v>#DIV/0!</v>
      </c>
      <c r="F26" s="157" t="e">
        <f>'1.2a Alternative Guarantor'!F164</f>
        <v>#DIV/0!</v>
      </c>
      <c r="G26" s="225" t="e">
        <f>'1.2a Alternative Guarantor'!E176</f>
        <v>#DIV/0!</v>
      </c>
      <c r="H26" s="225" t="e">
        <f>'1.2a Alternative Guarantor'!F176</f>
        <v>#DIV/0!</v>
      </c>
      <c r="I26" s="10"/>
      <c r="J26" s="10"/>
      <c r="K26" s="10"/>
      <c r="L26" s="292"/>
      <c r="M26" s="292"/>
      <c r="N26" s="292"/>
      <c r="O26" s="292"/>
      <c r="P26" s="292"/>
    </row>
    <row r="27" spans="1:16" ht="15.5" x14ac:dyDescent="0.35">
      <c r="A27" s="3"/>
      <c r="B27" s="3"/>
      <c r="C27" s="2"/>
      <c r="D27" s="2"/>
      <c r="E27" s="4"/>
      <c r="F27" s="4"/>
      <c r="G27" s="4"/>
      <c r="H27" s="4"/>
      <c r="I27" s="4"/>
      <c r="J27" s="4"/>
      <c r="K27" s="4"/>
      <c r="L27" s="4"/>
      <c r="M27" s="4"/>
      <c r="N27" s="4"/>
      <c r="O27" s="4"/>
      <c r="P27" s="4"/>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117" t="s">
        <v>150</v>
      </c>
      <c r="B33" s="117"/>
      <c r="C33" s="117"/>
      <c r="D33" s="117"/>
      <c r="E33" s="117"/>
      <c r="F33" s="117"/>
      <c r="G33" s="117"/>
      <c r="H33" s="117"/>
      <c r="I33" s="117"/>
      <c r="J33" s="117"/>
      <c r="K33" s="117"/>
      <c r="L33" s="117"/>
      <c r="M33" s="117"/>
      <c r="N33" s="117"/>
      <c r="O33" s="117"/>
      <c r="P33" s="117"/>
      <c r="Q33" s="117"/>
    </row>
    <row r="34" spans="1:17" ht="14.5" customHeight="1" x14ac:dyDescent="0.25"/>
    <row r="35" spans="1:17" ht="14.5" customHeight="1" x14ac:dyDescent="0.25"/>
  </sheetData>
  <protectedRanges>
    <protectedRange sqref="L18:P26" name="Sub Supplier Assessment 1"/>
  </protectedRanges>
  <mergeCells count="20">
    <mergeCell ref="G10:P10"/>
    <mergeCell ref="G11:P11"/>
    <mergeCell ref="G12:P12"/>
    <mergeCell ref="G13:P13"/>
    <mergeCell ref="C6:D6"/>
    <mergeCell ref="C10:F10"/>
    <mergeCell ref="C11:F11"/>
    <mergeCell ref="L26:P26"/>
    <mergeCell ref="C17:D17"/>
    <mergeCell ref="L17:P17"/>
    <mergeCell ref="C12:F12"/>
    <mergeCell ref="C13:F13"/>
    <mergeCell ref="L18:P18"/>
    <mergeCell ref="L19:P19"/>
    <mergeCell ref="L20:P20"/>
    <mergeCell ref="L21:P21"/>
    <mergeCell ref="L25:P25"/>
    <mergeCell ref="L22:P22"/>
    <mergeCell ref="L23:P23"/>
    <mergeCell ref="L24:P24"/>
  </mergeCells>
  <conditionalFormatting sqref="G19:K19 I18:K18 G21:K26 I20:K20">
    <cfRule type="expression" dxfId="20" priority="20" stopIfTrue="1">
      <formula>G18="R"</formula>
    </cfRule>
    <cfRule type="expression" dxfId="19" priority="21" stopIfTrue="1">
      <formula>G18="A"</formula>
    </cfRule>
    <cfRule type="expression" dxfId="18" priority="22" stopIfTrue="1">
      <formula>G18="G"</formula>
    </cfRule>
  </conditionalFormatting>
  <conditionalFormatting sqref="C5">
    <cfRule type="expression" dxfId="17" priority="14">
      <formula>IF(AND(sysChk=0,sysWarn=0),1,0)</formula>
    </cfRule>
    <cfRule type="expression" dxfId="16" priority="15">
      <formula>IF(AND(sysChk=0,sysWarn&lt;&gt;0),1,0)</formula>
    </cfRule>
    <cfRule type="expression" dxfId="15" priority="16">
      <formula>IF(sysChk&lt;&gt;0,1,0)</formula>
    </cfRule>
  </conditionalFormatting>
  <conditionalFormatting sqref="G18:H18">
    <cfRule type="expression" dxfId="14" priority="4" stopIfTrue="1">
      <formula>G18="R"</formula>
    </cfRule>
    <cfRule type="expression" dxfId="13" priority="5" stopIfTrue="1">
      <formula>G18="A"</formula>
    </cfRule>
    <cfRule type="expression" dxfId="12" priority="6" stopIfTrue="1">
      <formula>G18="G"</formula>
    </cfRule>
  </conditionalFormatting>
  <conditionalFormatting sqref="G20:H20">
    <cfRule type="expression" dxfId="11" priority="1" stopIfTrue="1">
      <formula>G20="R"</formula>
    </cfRule>
    <cfRule type="expression" dxfId="10" priority="2" stopIfTrue="1">
      <formula>G20="A"</formula>
    </cfRule>
    <cfRule type="expression" dxfId="9" priority="3" stopIfTrue="1">
      <formula>G20="G"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1043.9 Lots 1,3,4 Financial Viability Risk Assessment Template</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28"/>
      <c r="D6" s="228"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68" t="s">
        <v>383</v>
      </c>
      <c r="F10" s="170"/>
      <c r="G10" s="170"/>
      <c r="H10" s="167"/>
      <c r="I10" s="77"/>
    </row>
    <row r="11" spans="1:18" ht="15.5" x14ac:dyDescent="0.25">
      <c r="A11" s="27"/>
      <c r="B11" s="27"/>
      <c r="C11" s="27"/>
      <c r="E11" s="168" t="s">
        <v>386</v>
      </c>
      <c r="F11" s="167"/>
      <c r="G11" s="167"/>
      <c r="H11" s="169" t="s">
        <v>282</v>
      </c>
      <c r="I11" s="77"/>
    </row>
    <row r="12" spans="1:18" ht="15.5" x14ac:dyDescent="0.25">
      <c r="A12" s="27"/>
      <c r="B12" s="27"/>
      <c r="C12" s="27"/>
      <c r="D12" s="27"/>
      <c r="E12" s="178"/>
      <c r="F12" s="52"/>
      <c r="G12" s="52"/>
      <c r="H12" s="52"/>
      <c r="I12" s="52"/>
    </row>
    <row r="13" spans="1:18" s="27" customFormat="1" ht="15.5" x14ac:dyDescent="0.25">
      <c r="E13" s="178"/>
      <c r="F13" s="52"/>
      <c r="G13" s="52"/>
      <c r="H13" s="52"/>
      <c r="I13" s="52"/>
      <c r="J13"/>
      <c r="K13"/>
      <c r="L13"/>
      <c r="M13"/>
      <c r="N13"/>
      <c r="O13"/>
      <c r="P13"/>
      <c r="Q13"/>
      <c r="R13"/>
    </row>
    <row r="14" spans="1:18" s="27" customFormat="1" ht="15.5" x14ac:dyDescent="0.25">
      <c r="E14" s="168" t="s">
        <v>387</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296" t="s">
        <v>157</v>
      </c>
      <c r="I18" s="296"/>
    </row>
    <row r="19" spans="1:16383" ht="15.5" x14ac:dyDescent="0.35">
      <c r="A19" s="27"/>
      <c r="B19" s="27"/>
      <c r="C19" s="27"/>
      <c r="E19" s="117" t="s">
        <v>164</v>
      </c>
      <c r="F19" s="117" t="s">
        <v>158</v>
      </c>
      <c r="G19" s="117" t="s">
        <v>296</v>
      </c>
      <c r="H19" s="163" t="s">
        <v>415</v>
      </c>
      <c r="I19" s="163" t="s">
        <v>370</v>
      </c>
    </row>
    <row r="20" spans="1:16383" ht="125" customHeight="1" x14ac:dyDescent="0.25">
      <c r="A20" s="27"/>
      <c r="B20" s="27"/>
      <c r="C20" s="27"/>
      <c r="E20" s="164">
        <v>1</v>
      </c>
      <c r="F20" s="165" t="s">
        <v>159</v>
      </c>
      <c r="G20" s="165"/>
      <c r="H20" s="166" t="s">
        <v>350</v>
      </c>
      <c r="I20" s="166" t="s">
        <v>298</v>
      </c>
    </row>
    <row r="21" spans="1:16383" ht="125" customHeight="1" x14ac:dyDescent="0.25">
      <c r="A21" s="27"/>
      <c r="B21" s="27"/>
      <c r="C21" s="27"/>
      <c r="E21" s="164">
        <v>2</v>
      </c>
      <c r="F21" s="165" t="s">
        <v>64</v>
      </c>
      <c r="G21" s="165"/>
      <c r="H21" s="166" t="s">
        <v>372</v>
      </c>
      <c r="I21" s="166" t="s">
        <v>297</v>
      </c>
    </row>
    <row r="22" spans="1:16383" ht="321.5" customHeight="1" x14ac:dyDescent="0.25">
      <c r="A22" s="27"/>
      <c r="B22" s="27"/>
      <c r="C22" s="27"/>
      <c r="E22" s="164" t="s">
        <v>160</v>
      </c>
      <c r="F22" s="165" t="s">
        <v>245</v>
      </c>
      <c r="G22" s="165"/>
      <c r="H22" s="166" t="s">
        <v>349</v>
      </c>
      <c r="I22" s="166" t="s">
        <v>332</v>
      </c>
    </row>
    <row r="23" spans="1:16383" ht="362.5" customHeight="1" x14ac:dyDescent="0.25">
      <c r="A23" s="27"/>
      <c r="B23" s="27"/>
      <c r="C23" s="27"/>
      <c r="E23" s="164" t="s">
        <v>161</v>
      </c>
      <c r="F23" s="165" t="s">
        <v>73</v>
      </c>
      <c r="G23" s="165"/>
      <c r="H23" s="166" t="s">
        <v>373</v>
      </c>
      <c r="I23" s="166" t="s">
        <v>333</v>
      </c>
    </row>
    <row r="24" spans="1:16383" ht="372" x14ac:dyDescent="0.25">
      <c r="A24" s="27"/>
      <c r="B24" s="27"/>
      <c r="C24" s="27"/>
      <c r="E24" s="164">
        <v>4</v>
      </c>
      <c r="F24" s="165" t="s">
        <v>77</v>
      </c>
      <c r="G24" s="165"/>
      <c r="H24" s="166" t="s">
        <v>374</v>
      </c>
      <c r="I24" s="166" t="s">
        <v>351</v>
      </c>
    </row>
    <row r="25" spans="1:16383" ht="143" customHeight="1" x14ac:dyDescent="0.25">
      <c r="A25" s="27"/>
      <c r="B25" s="27"/>
      <c r="C25" s="27"/>
      <c r="E25" s="164">
        <v>5</v>
      </c>
      <c r="F25" s="165" t="s">
        <v>71</v>
      </c>
      <c r="G25" s="165"/>
      <c r="H25" s="166" t="s">
        <v>375</v>
      </c>
      <c r="I25" s="166" t="s">
        <v>352</v>
      </c>
    </row>
    <row r="26" spans="1:16383" ht="125" customHeight="1" x14ac:dyDescent="0.25">
      <c r="A26" s="27"/>
      <c r="B26" s="27"/>
      <c r="C26" s="27"/>
      <c r="E26" s="164">
        <v>6</v>
      </c>
      <c r="F26" s="165" t="s">
        <v>74</v>
      </c>
      <c r="G26" s="165"/>
      <c r="H26" s="166" t="s">
        <v>299</v>
      </c>
      <c r="I26" s="166" t="s">
        <v>299</v>
      </c>
    </row>
    <row r="27" spans="1:16383" ht="125.5" customHeight="1" x14ac:dyDescent="0.25">
      <c r="A27" s="27"/>
      <c r="B27" s="27"/>
      <c r="C27" s="27"/>
      <c r="E27" s="164">
        <v>7</v>
      </c>
      <c r="F27" s="165" t="s">
        <v>75</v>
      </c>
      <c r="G27" s="165"/>
      <c r="H27" s="166" t="s">
        <v>163</v>
      </c>
      <c r="I27" s="166" t="s">
        <v>162</v>
      </c>
    </row>
    <row r="28" spans="1:16383" ht="370.5" customHeight="1" x14ac:dyDescent="0.25">
      <c r="A28" s="27"/>
      <c r="B28" s="27"/>
      <c r="C28" s="27"/>
      <c r="E28" s="164">
        <v>8</v>
      </c>
      <c r="F28" s="165" t="s">
        <v>76</v>
      </c>
      <c r="G28" s="165"/>
      <c r="H28" s="166" t="s">
        <v>301</v>
      </c>
      <c r="I28" s="166" t="s">
        <v>302</v>
      </c>
    </row>
    <row r="29" spans="1:16383" ht="14.5" customHeight="1" x14ac:dyDescent="0.25"/>
    <row r="30" spans="1:16383" ht="14.5" customHeight="1" x14ac:dyDescent="0.25"/>
    <row r="31" spans="1:16383" s="27" customFormat="1" ht="15.5" x14ac:dyDescent="0.35">
      <c r="A31" s="90" t="s">
        <v>150</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sheetProtection algorithmName="SHA-512" hashValue="UfBQRvr+J94aqY+EoSdOz0adt26wUSjgJfPOZbcd9sx7wLPAWmULuL9JFvvYSTOIMYg3aXdfXInU724OQM8npA==" saltValue="pe+q0d1pwfhguaZFxFTEkA==" spinCount="100000" sheet="1" objects="1" scenarios="1"/>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09" customWidth="1"/>
    <col min="3" max="3" width="2" style="209" customWidth="1"/>
    <col min="4" max="4" width="20.3984375" style="209" customWidth="1"/>
    <col min="5" max="5" width="32.19921875" style="209" customWidth="1"/>
    <col min="6" max="6" width="48.59765625" style="209" customWidth="1"/>
    <col min="7" max="7" width="77.19921875" style="209" bestFit="1" customWidth="1"/>
    <col min="8" max="8" width="9.19921875" style="209" customWidth="1"/>
    <col min="9" max="16384" width="9.19921875" style="209" hidden="1"/>
  </cols>
  <sheetData>
    <row r="1" spans="1:8" x14ac:dyDescent="0.25">
      <c r="A1" s="81"/>
      <c r="B1" s="81"/>
      <c r="C1" s="81"/>
      <c r="D1" s="81"/>
      <c r="E1" s="81"/>
      <c r="F1" s="83"/>
      <c r="G1" s="83"/>
      <c r="H1" s="83"/>
    </row>
    <row r="2" spans="1:8" ht="13" x14ac:dyDescent="0.25">
      <c r="A2" s="81"/>
      <c r="B2" s="81"/>
      <c r="C2" s="84" t="str">
        <f>cstProjectName</f>
        <v>RM 1043.9 Lots 1,3,4 Financial Viability Risk Assessment Template</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39" t="str">
        <f>HYPERLINK("#'Contents'!A1","Click for Contents")</f>
        <v>Click for Contents</v>
      </c>
      <c r="D6" s="239"/>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23" t="s">
        <v>96</v>
      </c>
      <c r="G9" s="80"/>
    </row>
    <row r="10" spans="1:8" x14ac:dyDescent="0.25">
      <c r="A10" s="80"/>
      <c r="B10" s="80"/>
      <c r="C10" s="80"/>
      <c r="D10" s="80"/>
      <c r="E10" s="80"/>
      <c r="F10" s="80"/>
      <c r="G10" s="80"/>
    </row>
    <row r="11" spans="1:8" ht="15.5" x14ac:dyDescent="0.35">
      <c r="A11" s="90"/>
      <c r="B11" s="90"/>
      <c r="C11" s="90"/>
      <c r="D11" s="90" t="s">
        <v>388</v>
      </c>
      <c r="E11" s="90"/>
      <c r="F11" s="90"/>
      <c r="G11" s="90"/>
    </row>
    <row r="12" spans="1:8" x14ac:dyDescent="0.25">
      <c r="A12" s="80"/>
      <c r="B12" s="80"/>
      <c r="C12" s="80"/>
      <c r="D12" s="80"/>
      <c r="E12" s="80"/>
      <c r="F12" s="80"/>
      <c r="G12" s="80"/>
    </row>
    <row r="13" spans="1:8" ht="15.5" x14ac:dyDescent="0.35">
      <c r="A13" s="80"/>
      <c r="B13" s="80"/>
      <c r="C13" s="80"/>
      <c r="D13" s="297" t="s">
        <v>399</v>
      </c>
      <c r="E13" s="297"/>
      <c r="F13" s="297"/>
      <c r="G13" s="297"/>
    </row>
    <row r="14" spans="1:8" x14ac:dyDescent="0.25">
      <c r="A14" s="80"/>
      <c r="B14" s="80"/>
      <c r="C14" s="80"/>
      <c r="D14" s="80"/>
      <c r="E14" s="80"/>
      <c r="F14" s="80"/>
      <c r="G14" s="80"/>
    </row>
    <row r="15" spans="1:8" ht="15.5" x14ac:dyDescent="0.35">
      <c r="A15" s="90"/>
      <c r="B15" s="90"/>
      <c r="C15" s="90"/>
      <c r="D15" s="90" t="s">
        <v>247</v>
      </c>
      <c r="E15" s="90"/>
      <c r="F15" s="90"/>
      <c r="G15" s="90"/>
      <c r="H15"/>
    </row>
    <row r="16" spans="1:8" x14ac:dyDescent="0.25">
      <c r="A16" s="80"/>
      <c r="B16" s="80"/>
      <c r="C16" s="80"/>
      <c r="D16" s="80"/>
      <c r="E16" s="80"/>
      <c r="F16" s="80"/>
      <c r="G16" s="80"/>
      <c r="H16"/>
    </row>
    <row r="17" spans="1:8" ht="12" x14ac:dyDescent="0.25">
      <c r="A17" s="80"/>
      <c r="B17" s="80"/>
      <c r="C17" s="80"/>
      <c r="D17" s="80"/>
      <c r="E17" s="91" t="s">
        <v>336</v>
      </c>
      <c r="F17" s="196" t="s">
        <v>469</v>
      </c>
      <c r="G17" s="97" t="s">
        <v>335</v>
      </c>
      <c r="H17"/>
    </row>
    <row r="18" spans="1:8" ht="12" x14ac:dyDescent="0.25">
      <c r="A18" s="80"/>
      <c r="B18" s="80"/>
      <c r="C18" s="80"/>
      <c r="D18" s="80"/>
      <c r="E18" s="93" t="s">
        <v>248</v>
      </c>
      <c r="F18" s="197" t="s">
        <v>458</v>
      </c>
      <c r="G18" s="97" t="s">
        <v>389</v>
      </c>
      <c r="H18"/>
    </row>
    <row r="19" spans="1:8" ht="12" x14ac:dyDescent="0.25">
      <c r="A19" s="80"/>
      <c r="B19" s="80"/>
      <c r="C19" s="80"/>
      <c r="D19" s="80"/>
      <c r="E19" s="93" t="s">
        <v>317</v>
      </c>
      <c r="F19" s="198" t="s">
        <v>459</v>
      </c>
      <c r="G19" s="125" t="s">
        <v>434</v>
      </c>
      <c r="H19"/>
    </row>
    <row r="20" spans="1:8" ht="12" x14ac:dyDescent="0.25">
      <c r="A20" s="80"/>
      <c r="B20" s="80"/>
      <c r="C20" s="80"/>
      <c r="D20" s="80"/>
      <c r="E20" s="93" t="s">
        <v>249</v>
      </c>
      <c r="F20" s="199"/>
      <c r="G20" s="125" t="s">
        <v>435</v>
      </c>
      <c r="H20"/>
    </row>
    <row r="21" spans="1:8" ht="12" x14ac:dyDescent="0.25">
      <c r="A21" s="80"/>
      <c r="B21" s="80"/>
      <c r="C21" s="80"/>
      <c r="D21" s="80"/>
      <c r="E21" s="91" t="s">
        <v>318</v>
      </c>
      <c r="F21" s="198" t="s">
        <v>460</v>
      </c>
      <c r="G21" s="125" t="s">
        <v>436</v>
      </c>
      <c r="H21"/>
    </row>
    <row r="22" spans="1:8" ht="12" x14ac:dyDescent="0.25">
      <c r="A22" s="80"/>
      <c r="B22" s="80"/>
      <c r="C22" s="80"/>
      <c r="D22" s="80"/>
      <c r="E22" s="93" t="s">
        <v>250</v>
      </c>
      <c r="F22" s="196" t="s">
        <v>251</v>
      </c>
      <c r="G22" s="125" t="s">
        <v>359</v>
      </c>
      <c r="H22"/>
    </row>
    <row r="23" spans="1:8" ht="12" x14ac:dyDescent="0.25">
      <c r="A23" s="80"/>
      <c r="B23" s="80"/>
      <c r="C23" s="80"/>
      <c r="D23" s="80"/>
      <c r="E23" s="80"/>
      <c r="F23" s="200" t="s">
        <v>396</v>
      </c>
      <c r="G23" s="92"/>
      <c r="H23"/>
    </row>
    <row r="24" spans="1:8" ht="15.5" x14ac:dyDescent="0.35">
      <c r="A24" s="90"/>
      <c r="B24" s="90"/>
      <c r="C24" s="90"/>
      <c r="D24" s="90" t="s">
        <v>252</v>
      </c>
      <c r="E24" s="90"/>
      <c r="F24" s="90"/>
      <c r="G24" s="90"/>
      <c r="H24"/>
    </row>
    <row r="25" spans="1:8" x14ac:dyDescent="0.25">
      <c r="A25" s="80"/>
      <c r="B25" s="80"/>
      <c r="C25" s="80"/>
      <c r="D25" s="80"/>
      <c r="E25" s="91"/>
      <c r="F25" s="80"/>
      <c r="G25" s="80"/>
      <c r="H25"/>
    </row>
    <row r="26" spans="1:8" ht="12" x14ac:dyDescent="0.25">
      <c r="A26" s="80"/>
      <c r="B26" s="80"/>
      <c r="C26" s="80"/>
      <c r="D26" s="80"/>
      <c r="E26" s="93" t="s">
        <v>319</v>
      </c>
      <c r="F26" s="219">
        <v>44287</v>
      </c>
      <c r="G26" s="97" t="s">
        <v>337</v>
      </c>
      <c r="H26"/>
    </row>
    <row r="27" spans="1:8" x14ac:dyDescent="0.25">
      <c r="A27" s="80"/>
      <c r="B27" s="80"/>
      <c r="C27" s="80"/>
      <c r="D27" s="80"/>
      <c r="E27" s="91"/>
      <c r="F27" s="91"/>
      <c r="G27" s="80"/>
      <c r="H27"/>
    </row>
    <row r="28" spans="1:8" ht="15.5" x14ac:dyDescent="0.35">
      <c r="A28" s="90"/>
      <c r="B28" s="90"/>
      <c r="C28" s="90"/>
      <c r="D28" s="90" t="s">
        <v>279</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4" activePane="bottomLeft" state="frozen"/>
      <selection pane="bottomLeft" activeCell="D78" sqref="D78"/>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408</v>
      </c>
      <c r="D1" s="81"/>
      <c r="E1" s="81"/>
      <c r="F1" s="83"/>
      <c r="G1" s="83"/>
      <c r="H1" s="83"/>
    </row>
    <row r="2" spans="1:8" ht="13" x14ac:dyDescent="0.25">
      <c r="A2" s="81"/>
      <c r="B2" s="81"/>
      <c r="C2" s="84" t="str">
        <f>cstProjectName</f>
        <v>RM 1043.9 Lots 1,3,4 Financial Viability Risk Assessment Template</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39" t="str">
        <f>HYPERLINK("#'Contents'!A1","Click for Contents")</f>
        <v>Click for Contents</v>
      </c>
      <c r="D6" s="239"/>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388</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298" t="s">
        <v>409</v>
      </c>
      <c r="E13" s="298"/>
      <c r="F13" s="298"/>
      <c r="G13" s="298"/>
    </row>
    <row r="14" spans="1:8" s="27" customFormat="1" x14ac:dyDescent="0.25">
      <c r="A14" s="80"/>
      <c r="B14" s="80"/>
      <c r="C14" s="80"/>
      <c r="D14" s="80"/>
      <c r="E14" s="80"/>
      <c r="F14" s="80"/>
      <c r="G14" s="80"/>
    </row>
    <row r="15" spans="1:8" ht="15.5" x14ac:dyDescent="0.35">
      <c r="A15" s="90"/>
      <c r="B15" s="90"/>
      <c r="C15" s="90"/>
      <c r="D15" s="90" t="s">
        <v>400</v>
      </c>
      <c r="E15" s="90"/>
      <c r="F15" s="90"/>
      <c r="G15" s="90"/>
    </row>
    <row r="16" spans="1:8" ht="12" x14ac:dyDescent="0.25">
      <c r="A16" s="80"/>
      <c r="B16" s="80"/>
      <c r="C16" s="80"/>
      <c r="D16" s="80"/>
      <c r="E16" s="80"/>
      <c r="F16" s="97" t="s">
        <v>309</v>
      </c>
      <c r="G16" s="80"/>
    </row>
    <row r="17" spans="1:7" x14ac:dyDescent="0.25">
      <c r="A17" s="80"/>
      <c r="B17" s="80"/>
      <c r="C17" s="80"/>
      <c r="D17" s="80"/>
      <c r="E17" s="80"/>
      <c r="F17" s="80"/>
      <c r="G17" s="80"/>
    </row>
    <row r="18" spans="1:7" ht="15.5" x14ac:dyDescent="0.35">
      <c r="A18" s="90"/>
      <c r="B18" s="90"/>
      <c r="C18" s="90"/>
      <c r="D18" s="90" t="s">
        <v>401</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198" t="s">
        <v>101</v>
      </c>
      <c r="G20" s="80"/>
    </row>
    <row r="21" spans="1:7" outlineLevel="1" x14ac:dyDescent="0.25">
      <c r="A21" s="80"/>
      <c r="B21" s="80"/>
      <c r="C21" s="80"/>
      <c r="D21" s="80"/>
      <c r="E21" s="80"/>
      <c r="F21" s="198" t="s">
        <v>102</v>
      </c>
      <c r="G21" s="80"/>
    </row>
    <row r="22" spans="1:7" outlineLevel="1" x14ac:dyDescent="0.25">
      <c r="A22" s="80"/>
      <c r="B22" s="80"/>
      <c r="C22" s="80"/>
      <c r="D22" s="80"/>
      <c r="E22" s="80"/>
      <c r="F22" s="198" t="s">
        <v>97</v>
      </c>
      <c r="G22" s="80"/>
    </row>
    <row r="23" spans="1:7" outlineLevel="1" x14ac:dyDescent="0.25">
      <c r="A23" s="80"/>
      <c r="B23" s="80"/>
      <c r="C23" s="80"/>
      <c r="D23" s="80"/>
      <c r="E23" s="80"/>
      <c r="F23" s="198" t="s">
        <v>98</v>
      </c>
      <c r="G23" s="80"/>
    </row>
    <row r="24" spans="1:7" outlineLevel="1" x14ac:dyDescent="0.25">
      <c r="A24" s="80"/>
      <c r="B24" s="80"/>
      <c r="C24" s="80"/>
      <c r="D24" s="80"/>
      <c r="E24" s="80"/>
      <c r="F24" s="198" t="s">
        <v>99</v>
      </c>
      <c r="G24" s="80"/>
    </row>
    <row r="25" spans="1:7" outlineLevel="1" x14ac:dyDescent="0.25">
      <c r="A25" s="80"/>
      <c r="B25" s="80"/>
      <c r="C25" s="80"/>
      <c r="D25" s="80"/>
      <c r="E25" s="80"/>
      <c r="F25" s="198" t="s">
        <v>437</v>
      </c>
      <c r="G25" s="80"/>
    </row>
    <row r="26" spans="1:7" outlineLevel="1" x14ac:dyDescent="0.25">
      <c r="A26" s="80"/>
      <c r="B26" s="80"/>
      <c r="C26" s="80"/>
      <c r="D26" s="80"/>
      <c r="E26" s="80"/>
      <c r="F26" s="198" t="s">
        <v>100</v>
      </c>
      <c r="G26" s="80"/>
    </row>
    <row r="27" spans="1:7" outlineLevel="1" x14ac:dyDescent="0.25">
      <c r="A27" s="80"/>
      <c r="B27" s="80"/>
      <c r="C27" s="80"/>
      <c r="D27" s="80"/>
      <c r="E27" s="80"/>
      <c r="F27" s="198" t="s">
        <v>47</v>
      </c>
      <c r="G27" s="80"/>
    </row>
    <row r="28" spans="1:7" ht="12" x14ac:dyDescent="0.25">
      <c r="A28" s="80"/>
      <c r="B28" s="80"/>
      <c r="C28" s="80"/>
      <c r="D28" s="80"/>
      <c r="E28" s="80"/>
      <c r="F28" s="125" t="s">
        <v>397</v>
      </c>
      <c r="G28" s="80"/>
    </row>
    <row r="29" spans="1:7" ht="15.5" x14ac:dyDescent="0.35">
      <c r="A29" s="90"/>
      <c r="B29" s="90"/>
      <c r="C29" s="90"/>
      <c r="D29" s="90" t="s">
        <v>402</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364</v>
      </c>
      <c r="F31" s="61"/>
      <c r="G31" s="80"/>
    </row>
    <row r="32" spans="1:7" ht="12" outlineLevel="1" x14ac:dyDescent="0.3">
      <c r="A32" s="80"/>
      <c r="B32" s="80"/>
      <c r="C32" s="80"/>
      <c r="D32" s="61"/>
      <c r="E32" s="61"/>
      <c r="F32" s="198" t="s">
        <v>367</v>
      </c>
      <c r="G32" s="80"/>
    </row>
    <row r="33" spans="1:7" ht="12" outlineLevel="1" x14ac:dyDescent="0.3">
      <c r="A33" s="80"/>
      <c r="B33" s="80"/>
      <c r="C33" s="80"/>
      <c r="D33" s="61"/>
      <c r="E33" s="61"/>
      <c r="F33" s="198" t="s">
        <v>414</v>
      </c>
      <c r="G33" s="80"/>
    </row>
    <row r="34" spans="1:7" ht="12" outlineLevel="1" x14ac:dyDescent="0.3">
      <c r="A34" s="80"/>
      <c r="B34" s="80"/>
      <c r="C34" s="80"/>
      <c r="D34" s="61"/>
      <c r="E34" s="61"/>
      <c r="F34" s="125" t="s">
        <v>398</v>
      </c>
      <c r="G34" s="80"/>
    </row>
    <row r="35" spans="1:7" x14ac:dyDescent="0.25">
      <c r="A35" s="80"/>
      <c r="B35" s="80"/>
      <c r="C35" s="80"/>
      <c r="D35" s="80"/>
      <c r="E35" s="80"/>
      <c r="G35" s="80"/>
    </row>
    <row r="36" spans="1:7" ht="15.5" x14ac:dyDescent="0.35">
      <c r="A36" s="90"/>
      <c r="B36" s="90"/>
      <c r="C36" s="90"/>
      <c r="D36" s="90" t="s">
        <v>403</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198" t="s">
        <v>136</v>
      </c>
      <c r="G38" s="80"/>
    </row>
    <row r="39" spans="1:7" outlineLevel="1" x14ac:dyDescent="0.25">
      <c r="A39" s="80"/>
      <c r="B39" s="80"/>
      <c r="C39" s="80"/>
      <c r="D39" s="80"/>
      <c r="E39" s="80"/>
      <c r="F39" s="198" t="s">
        <v>137</v>
      </c>
      <c r="G39" s="80"/>
    </row>
    <row r="40" spans="1:7" ht="12" x14ac:dyDescent="0.25">
      <c r="A40" s="80"/>
      <c r="B40" s="80"/>
      <c r="C40" s="80"/>
      <c r="D40" s="80"/>
      <c r="E40" s="80"/>
      <c r="F40" s="125" t="s">
        <v>397</v>
      </c>
      <c r="G40" s="80"/>
    </row>
    <row r="41" spans="1:7" ht="15.5" x14ac:dyDescent="0.35">
      <c r="A41" s="90"/>
      <c r="B41" s="90"/>
      <c r="C41" s="90"/>
      <c r="D41" s="90" t="s">
        <v>404</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340</v>
      </c>
      <c r="F43" s="129" t="s">
        <v>339</v>
      </c>
      <c r="G43" s="80"/>
    </row>
    <row r="44" spans="1:7" ht="12" x14ac:dyDescent="0.25">
      <c r="A44" s="80"/>
      <c r="B44" s="80"/>
      <c r="C44" s="80"/>
      <c r="D44" s="80"/>
      <c r="E44" s="91" t="s">
        <v>253</v>
      </c>
      <c r="F44" s="127">
        <v>1000</v>
      </c>
      <c r="G44" s="97" t="s">
        <v>338</v>
      </c>
    </row>
    <row r="45" spans="1:7" ht="12" x14ac:dyDescent="0.25">
      <c r="A45" s="80"/>
      <c r="B45" s="80"/>
      <c r="C45" s="80"/>
      <c r="D45" s="80"/>
      <c r="E45" s="91" t="s">
        <v>254</v>
      </c>
      <c r="F45" s="127">
        <v>1000000</v>
      </c>
      <c r="G45" s="97" t="s">
        <v>338</v>
      </c>
    </row>
    <row r="46" spans="1:7" ht="12" x14ac:dyDescent="0.25">
      <c r="A46" s="80"/>
      <c r="B46" s="80"/>
      <c r="C46" s="80"/>
      <c r="D46" s="80"/>
      <c r="E46" s="91" t="s">
        <v>255</v>
      </c>
      <c r="F46" s="127">
        <v>7</v>
      </c>
      <c r="G46" s="97" t="s">
        <v>341</v>
      </c>
    </row>
    <row r="47" spans="1:7" ht="12" x14ac:dyDescent="0.25">
      <c r="A47" s="80"/>
      <c r="B47" s="80"/>
      <c r="C47" s="80"/>
      <c r="D47" s="80"/>
      <c r="E47" s="91" t="s">
        <v>256</v>
      </c>
      <c r="F47" s="127">
        <v>52</v>
      </c>
      <c r="G47" s="97" t="s">
        <v>342</v>
      </c>
    </row>
    <row r="48" spans="1:7" ht="12" x14ac:dyDescent="0.25">
      <c r="A48" s="80"/>
      <c r="B48" s="80"/>
      <c r="C48" s="80"/>
      <c r="D48" s="80"/>
      <c r="E48" s="91" t="s">
        <v>257</v>
      </c>
      <c r="F48" s="127">
        <v>3</v>
      </c>
      <c r="G48" s="97" t="s">
        <v>343</v>
      </c>
    </row>
    <row r="49" spans="1:7" ht="12" x14ac:dyDescent="0.25">
      <c r="A49" s="80"/>
      <c r="B49" s="80"/>
      <c r="C49" s="80"/>
      <c r="D49" s="80"/>
      <c r="E49" s="91" t="s">
        <v>258</v>
      </c>
      <c r="F49" s="127">
        <v>12</v>
      </c>
      <c r="G49" s="97" t="s">
        <v>344</v>
      </c>
    </row>
    <row r="50" spans="1:7" ht="12" x14ac:dyDescent="0.25">
      <c r="A50" s="80"/>
      <c r="B50" s="80"/>
      <c r="C50" s="80"/>
      <c r="D50" s="80"/>
      <c r="E50" s="91" t="s">
        <v>289</v>
      </c>
      <c r="F50" s="127">
        <v>365</v>
      </c>
      <c r="G50" s="97" t="s">
        <v>345</v>
      </c>
    </row>
    <row r="51" spans="1:7" ht="12" x14ac:dyDescent="0.25">
      <c r="A51" s="80"/>
      <c r="B51" s="80"/>
      <c r="C51" s="80"/>
      <c r="D51" s="80"/>
      <c r="E51" s="80"/>
      <c r="F51" s="125" t="s">
        <v>365</v>
      </c>
      <c r="G51" s="80"/>
    </row>
    <row r="52" spans="1:7" ht="15.5" x14ac:dyDescent="0.35">
      <c r="A52" s="90"/>
      <c r="B52" s="90"/>
      <c r="C52" s="90"/>
      <c r="D52" s="90" t="s">
        <v>405</v>
      </c>
      <c r="E52" s="90"/>
      <c r="F52" s="90"/>
      <c r="G52" s="90"/>
    </row>
    <row r="53" spans="1:7" x14ac:dyDescent="0.25">
      <c r="A53" s="80"/>
      <c r="B53" s="80"/>
      <c r="C53" s="80"/>
      <c r="D53" s="80"/>
      <c r="E53" s="80"/>
      <c r="F53" s="80"/>
      <c r="G53" s="80"/>
    </row>
    <row r="54" spans="1:7" ht="36" x14ac:dyDescent="0.25">
      <c r="A54" s="80"/>
      <c r="B54" s="98">
        <f>IF(eTol="",1,0)</f>
        <v>0</v>
      </c>
      <c r="C54" s="80"/>
      <c r="D54" s="80"/>
      <c r="E54" s="93" t="s">
        <v>259</v>
      </c>
      <c r="F54" s="220">
        <v>2</v>
      </c>
      <c r="G54" s="201" t="s">
        <v>346</v>
      </c>
    </row>
    <row r="55" spans="1:7" ht="12" x14ac:dyDescent="0.3">
      <c r="A55" s="80"/>
      <c r="B55" s="80"/>
      <c r="C55" s="80"/>
      <c r="D55" s="80"/>
      <c r="E55" s="80"/>
      <c r="F55" s="80"/>
      <c r="G55" s="99"/>
    </row>
    <row r="56" spans="1:7" ht="12" x14ac:dyDescent="0.25">
      <c r="A56" s="80"/>
      <c r="B56" s="80"/>
      <c r="C56" s="80"/>
      <c r="D56" s="80"/>
      <c r="E56" s="93" t="s">
        <v>260</v>
      </c>
      <c r="F56" s="100" t="str">
        <f>IF(AND(sysChk=0,sysWarn=0),"All Checks OK",IF(sysChk&lt;&gt;0,sysChk&amp;" Error"&amp;IF(sysChk=1," ","s "),"")&amp;IF(sysWarn&lt;&gt;0,sysWarn&amp;" Warning"&amp;IF(sysWarn=1,"","s"),""))</f>
        <v>All Checks OK</v>
      </c>
      <c r="G56" s="97" t="s">
        <v>347</v>
      </c>
    </row>
    <row r="57" spans="1:7" ht="12" x14ac:dyDescent="0.3">
      <c r="A57" s="80"/>
      <c r="B57" s="80"/>
      <c r="C57" s="80"/>
      <c r="D57" s="80"/>
      <c r="E57" s="93"/>
      <c r="F57" s="125" t="s">
        <v>365</v>
      </c>
      <c r="G57" s="99"/>
    </row>
    <row r="58" spans="1:7" ht="15.5" x14ac:dyDescent="0.35">
      <c r="A58" s="90"/>
      <c r="B58" s="90"/>
      <c r="C58" s="90"/>
      <c r="D58" s="90" t="s">
        <v>406</v>
      </c>
      <c r="E58" s="90"/>
      <c r="F58" s="90"/>
      <c r="G58" s="90"/>
    </row>
    <row r="59" spans="1:7" x14ac:dyDescent="0.25">
      <c r="A59" s="80"/>
      <c r="B59" s="80"/>
      <c r="C59" s="80"/>
      <c r="D59" s="80"/>
      <c r="E59" s="80"/>
      <c r="F59" s="80"/>
      <c r="G59" s="80"/>
    </row>
    <row r="60" spans="1:7" s="27" customFormat="1" x14ac:dyDescent="0.25">
      <c r="A60" s="80"/>
      <c r="B60" s="80"/>
      <c r="C60" s="80"/>
      <c r="D60" s="80"/>
      <c r="E60" s="80" t="s">
        <v>348</v>
      </c>
      <c r="F60" s="80"/>
      <c r="G60" s="80"/>
    </row>
    <row r="61" spans="1:7" s="27" customFormat="1" x14ac:dyDescent="0.25">
      <c r="A61" s="80"/>
      <c r="B61" s="80"/>
      <c r="C61" s="80"/>
      <c r="D61" s="80"/>
      <c r="E61" s="80"/>
      <c r="F61" s="80"/>
      <c r="G61" s="80"/>
    </row>
    <row r="62" spans="1:7" x14ac:dyDescent="0.25">
      <c r="A62" s="80"/>
      <c r="B62" s="80"/>
      <c r="C62" s="80"/>
      <c r="D62" s="80"/>
      <c r="E62" s="101" t="s">
        <v>261</v>
      </c>
      <c r="F62" s="102" t="s">
        <v>262</v>
      </c>
      <c r="G62" s="103" t="s">
        <v>263</v>
      </c>
    </row>
    <row r="63" spans="1:7" x14ac:dyDescent="0.25">
      <c r="A63" s="80"/>
      <c r="B63" s="80"/>
      <c r="C63" s="80"/>
      <c r="D63" s="80"/>
      <c r="E63" s="104" t="s">
        <v>253</v>
      </c>
      <c r="F63" s="198" t="s">
        <v>416</v>
      </c>
      <c r="G63" s="221" t="s">
        <v>272</v>
      </c>
    </row>
    <row r="64" spans="1:7" x14ac:dyDescent="0.25">
      <c r="A64" s="80"/>
      <c r="B64" s="80"/>
      <c r="C64" s="80"/>
      <c r="D64" s="80"/>
      <c r="E64" s="104" t="s">
        <v>254</v>
      </c>
      <c r="F64" s="198" t="s">
        <v>417</v>
      </c>
      <c r="G64" s="221" t="s">
        <v>265</v>
      </c>
    </row>
    <row r="65" spans="1:8" x14ac:dyDescent="0.25">
      <c r="A65" s="80"/>
      <c r="B65" s="80"/>
      <c r="C65" s="80"/>
      <c r="D65" s="80"/>
      <c r="E65" s="104" t="s">
        <v>255</v>
      </c>
      <c r="F65" s="198" t="s">
        <v>418</v>
      </c>
      <c r="G65" s="221" t="s">
        <v>264</v>
      </c>
    </row>
    <row r="66" spans="1:8" x14ac:dyDescent="0.25">
      <c r="A66" s="80"/>
      <c r="B66" s="80"/>
      <c r="C66" s="80"/>
      <c r="D66" s="80"/>
      <c r="E66" s="104" t="s">
        <v>256</v>
      </c>
      <c r="F66" s="198" t="s">
        <v>419</v>
      </c>
      <c r="G66" s="221" t="s">
        <v>273</v>
      </c>
    </row>
    <row r="67" spans="1:8" x14ac:dyDescent="0.25">
      <c r="A67" s="80"/>
      <c r="B67" s="80"/>
      <c r="C67" s="80"/>
      <c r="D67" s="80"/>
      <c r="E67" s="104" t="s">
        <v>257</v>
      </c>
      <c r="F67" s="198" t="s">
        <v>420</v>
      </c>
      <c r="G67" s="221" t="s">
        <v>266</v>
      </c>
    </row>
    <row r="68" spans="1:8" x14ac:dyDescent="0.25">
      <c r="A68" s="80"/>
      <c r="B68" s="80"/>
      <c r="C68" s="80"/>
      <c r="D68" s="80"/>
      <c r="E68" s="104" t="s">
        <v>258</v>
      </c>
      <c r="F68" s="198" t="s">
        <v>421</v>
      </c>
      <c r="G68" s="221" t="s">
        <v>267</v>
      </c>
    </row>
    <row r="69" spans="1:8" x14ac:dyDescent="0.25">
      <c r="A69" s="80"/>
      <c r="B69" s="80"/>
      <c r="C69" s="80"/>
      <c r="D69" s="80"/>
      <c r="E69" s="104" t="s">
        <v>289</v>
      </c>
      <c r="F69" s="198" t="s">
        <v>422</v>
      </c>
      <c r="G69" s="221" t="s">
        <v>290</v>
      </c>
    </row>
    <row r="70" spans="1:8" x14ac:dyDescent="0.25">
      <c r="A70" s="80"/>
      <c r="B70" s="80"/>
      <c r="C70" s="80"/>
      <c r="D70" s="80"/>
      <c r="E70" s="104" t="s">
        <v>268</v>
      </c>
      <c r="F70" s="198" t="s">
        <v>423</v>
      </c>
      <c r="G70" s="221" t="s">
        <v>269</v>
      </c>
    </row>
    <row r="71" spans="1:8" x14ac:dyDescent="0.25">
      <c r="A71" s="80"/>
      <c r="B71" s="80"/>
      <c r="C71" s="80"/>
      <c r="D71" s="80"/>
      <c r="E71" s="104" t="s">
        <v>270</v>
      </c>
      <c r="F71" s="198" t="s">
        <v>424</v>
      </c>
      <c r="G71" s="221" t="s">
        <v>271</v>
      </c>
    </row>
    <row r="72" spans="1:8" x14ac:dyDescent="0.25">
      <c r="A72" s="80"/>
      <c r="B72" s="80"/>
      <c r="C72" s="80"/>
      <c r="D72" s="80"/>
      <c r="E72" s="104" t="s">
        <v>274</v>
      </c>
      <c r="F72" s="198" t="s">
        <v>291</v>
      </c>
      <c r="G72" s="221" t="s">
        <v>275</v>
      </c>
    </row>
    <row r="73" spans="1:8" x14ac:dyDescent="0.25">
      <c r="A73" s="80"/>
      <c r="B73" s="80"/>
      <c r="C73" s="80"/>
      <c r="D73" s="80"/>
      <c r="E73" s="104" t="s">
        <v>276</v>
      </c>
      <c r="F73" s="222" t="s">
        <v>425</v>
      </c>
      <c r="G73" s="221" t="s">
        <v>277</v>
      </c>
    </row>
    <row r="74" spans="1:8" x14ac:dyDescent="0.25">
      <c r="A74" s="80"/>
      <c r="B74" s="80"/>
      <c r="C74" s="80"/>
      <c r="D74" s="80"/>
      <c r="E74" s="106" t="s">
        <v>278</v>
      </c>
      <c r="F74" s="107"/>
      <c r="G74" s="108"/>
    </row>
    <row r="75" spans="1:8" ht="12" x14ac:dyDescent="0.25">
      <c r="A75" s="80"/>
      <c r="B75" s="80"/>
      <c r="C75" s="80"/>
      <c r="D75" s="80"/>
      <c r="E75" s="80"/>
      <c r="F75" s="125" t="s">
        <v>396</v>
      </c>
      <c r="G75" s="80"/>
    </row>
    <row r="76" spans="1:8" ht="15.5" x14ac:dyDescent="0.35">
      <c r="A76" s="90"/>
      <c r="B76" s="90"/>
      <c r="C76" s="90"/>
      <c r="D76" s="90" t="s">
        <v>279</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90"/>
  <sheetViews>
    <sheetView showGridLines="0" zoomScale="80" zoomScaleNormal="80" zoomScaleSheetLayoutView="100" workbookViewId="0">
      <pane ySplit="8" topLeftCell="A23" activePane="bottomLeft" state="frozen"/>
      <selection activeCell="A9" sqref="A9"/>
      <selection pane="bottomLeft" activeCell="C15" sqref="C15"/>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1043.9 Lots 1,3,4 Financial Viability Risk Assessment Template</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39" t="str">
        <f>HYPERLINK("#'Contents'!A1","Click for Contents")</f>
        <v>Click for Contents</v>
      </c>
      <c r="D6" s="239"/>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76">
        <f>SUM(A9:A72)</f>
        <v>0</v>
      </c>
      <c r="B8" s="176">
        <f>SUM(B9:B72)</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93</v>
      </c>
      <c r="E10" s="90"/>
      <c r="F10" s="90"/>
      <c r="G10" s="90"/>
      <c r="H10" s="90"/>
      <c r="I10" s="90"/>
      <c r="J10" s="90"/>
      <c r="K10" s="90"/>
    </row>
    <row r="11" spans="1:12" s="80" customFormat="1" ht="11.5" x14ac:dyDescent="0.25"/>
    <row r="12" spans="1:12" s="80" customFormat="1" ht="56" customHeight="1" x14ac:dyDescent="0.25">
      <c r="D12" s="243" t="s">
        <v>447</v>
      </c>
      <c r="E12" s="243"/>
      <c r="F12" s="243"/>
      <c r="G12" s="243"/>
      <c r="H12" s="243"/>
      <c r="I12" s="243"/>
      <c r="J12" s="243"/>
      <c r="K12" s="243"/>
    </row>
    <row r="13" spans="1:12" ht="56" customHeight="1" x14ac:dyDescent="0.35">
      <c r="C13" s="171"/>
      <c r="D13" s="241" t="s">
        <v>446</v>
      </c>
      <c r="E13" s="249"/>
      <c r="F13" s="249"/>
      <c r="G13" s="249"/>
      <c r="H13" s="249"/>
      <c r="I13" s="249"/>
      <c r="J13" s="249"/>
      <c r="K13" s="249"/>
    </row>
    <row r="14" spans="1:12" ht="51" customHeight="1" x14ac:dyDescent="0.35">
      <c r="C14" s="171"/>
      <c r="D14" s="241" t="s">
        <v>384</v>
      </c>
      <c r="E14" s="241"/>
      <c r="F14" s="241"/>
      <c r="G14" s="241"/>
      <c r="H14" s="241"/>
      <c r="I14" s="241"/>
      <c r="J14" s="241"/>
      <c r="K14" s="241"/>
    </row>
    <row r="15" spans="1:12" ht="48" customHeight="1" x14ac:dyDescent="0.35">
      <c r="C15" s="171"/>
      <c r="D15" s="243" t="s">
        <v>366</v>
      </c>
      <c r="E15" s="243"/>
      <c r="F15" s="243"/>
      <c r="G15" s="243"/>
      <c r="H15" s="243"/>
      <c r="I15" s="243"/>
      <c r="J15" s="243"/>
      <c r="K15" s="243"/>
    </row>
    <row r="16" spans="1:12" s="209" customFormat="1" ht="48" customHeight="1" x14ac:dyDescent="0.35">
      <c r="C16" s="210"/>
      <c r="D16" s="243" t="s">
        <v>448</v>
      </c>
      <c r="E16" s="243"/>
      <c r="F16" s="243"/>
      <c r="G16" s="243"/>
      <c r="H16" s="243"/>
      <c r="I16" s="243"/>
      <c r="J16" s="243"/>
      <c r="K16" s="243"/>
    </row>
    <row r="17" spans="3:11" s="209" customFormat="1" ht="186.65" customHeight="1" x14ac:dyDescent="0.35">
      <c r="C17" s="210"/>
      <c r="D17" s="233"/>
      <c r="E17" s="233"/>
      <c r="F17" s="233"/>
      <c r="G17" s="233"/>
      <c r="H17" s="233"/>
      <c r="I17" s="233"/>
      <c r="J17" s="233"/>
      <c r="K17" s="233"/>
    </row>
    <row r="18" spans="3:11" s="206" customFormat="1" ht="15.5" x14ac:dyDescent="0.35">
      <c r="C18" s="207"/>
      <c r="D18" s="208"/>
      <c r="E18" s="208"/>
      <c r="F18" s="208"/>
      <c r="G18" s="208"/>
      <c r="H18" s="208"/>
      <c r="I18" s="208"/>
      <c r="J18" s="208"/>
      <c r="K18" s="208"/>
    </row>
    <row r="19" spans="3:11" ht="15.5" x14ac:dyDescent="0.35">
      <c r="C19" s="90"/>
      <c r="D19" s="90" t="s">
        <v>360</v>
      </c>
      <c r="E19" s="90"/>
      <c r="F19" s="90"/>
      <c r="G19" s="90"/>
      <c r="H19" s="90"/>
      <c r="I19" s="90"/>
      <c r="J19" s="90"/>
      <c r="K19" s="90"/>
    </row>
    <row r="20" spans="3:11" ht="11.5" x14ac:dyDescent="0.25">
      <c r="C20" s="27"/>
      <c r="D20" s="27"/>
      <c r="E20" s="27"/>
      <c r="F20" s="27"/>
      <c r="G20" s="27"/>
      <c r="H20" s="27"/>
      <c r="I20" s="27"/>
      <c r="J20" s="27"/>
      <c r="K20" s="27"/>
    </row>
    <row r="21" spans="3:11" ht="13.5" thickBot="1" x14ac:dyDescent="0.3">
      <c r="C21" s="129"/>
      <c r="D21" s="129" t="s">
        <v>93</v>
      </c>
      <c r="E21" s="129"/>
      <c r="F21" s="129"/>
      <c r="G21" s="129"/>
      <c r="H21" s="129"/>
      <c r="I21" s="129"/>
      <c r="J21" s="129"/>
      <c r="K21" s="129"/>
    </row>
    <row r="22" spans="3:11" ht="90" customHeight="1" outlineLevel="1" x14ac:dyDescent="0.35">
      <c r="C22" s="172" t="s">
        <v>87</v>
      </c>
      <c r="D22" s="241" t="s">
        <v>450</v>
      </c>
      <c r="E22" s="247"/>
      <c r="F22" s="247"/>
      <c r="G22" s="247"/>
      <c r="H22" s="247"/>
      <c r="I22" s="247"/>
      <c r="J22" s="247"/>
      <c r="K22" s="247"/>
    </row>
    <row r="23" spans="3:11" ht="83" customHeight="1" outlineLevel="1" x14ac:dyDescent="0.25">
      <c r="C23" s="173" t="s">
        <v>88</v>
      </c>
      <c r="D23" s="241" t="s">
        <v>451</v>
      </c>
      <c r="E23" s="248"/>
      <c r="F23" s="248"/>
      <c r="G23" s="248"/>
      <c r="H23" s="248"/>
      <c r="I23" s="248"/>
      <c r="J23" s="248"/>
      <c r="K23" s="248"/>
    </row>
    <row r="24" spans="3:11" s="27" customFormat="1" ht="31" customHeight="1" outlineLevel="1" x14ac:dyDescent="0.25">
      <c r="C24" s="173" t="s">
        <v>89</v>
      </c>
      <c r="D24" s="243" t="s">
        <v>430</v>
      </c>
      <c r="E24" s="243"/>
      <c r="F24" s="243"/>
      <c r="G24" s="243"/>
      <c r="H24" s="243"/>
      <c r="I24" s="243"/>
      <c r="J24" s="57" t="s">
        <v>142</v>
      </c>
      <c r="K24" s="202" t="s">
        <v>101</v>
      </c>
    </row>
    <row r="25" spans="3:11" ht="39.5" customHeight="1" outlineLevel="1" x14ac:dyDescent="0.35">
      <c r="C25" s="171"/>
      <c r="D25" s="255" t="s">
        <v>452</v>
      </c>
      <c r="E25" s="256"/>
      <c r="F25" s="256"/>
      <c r="G25" s="256"/>
      <c r="H25" s="256"/>
      <c r="I25" s="256"/>
      <c r="J25" s="57" t="s">
        <v>22</v>
      </c>
      <c r="K25" s="203">
        <v>422</v>
      </c>
    </row>
    <row r="26" spans="3:11" ht="15.5" x14ac:dyDescent="0.35">
      <c r="C26" s="171"/>
      <c r="D26" s="36"/>
      <c r="E26" s="35"/>
      <c r="F26" s="35"/>
      <c r="G26" s="35"/>
      <c r="H26" s="35"/>
      <c r="I26" s="35"/>
      <c r="J26" s="35"/>
      <c r="K26" s="35"/>
    </row>
    <row r="27" spans="3:11" ht="13.5" thickBot="1" x14ac:dyDescent="0.3">
      <c r="C27" s="129"/>
      <c r="D27" s="129" t="s">
        <v>311</v>
      </c>
      <c r="E27" s="129"/>
      <c r="F27" s="129"/>
      <c r="G27" s="129"/>
      <c r="H27" s="129"/>
      <c r="I27" s="129"/>
      <c r="J27" s="129"/>
      <c r="K27" s="129"/>
    </row>
    <row r="28" spans="3:11" ht="11.5" x14ac:dyDescent="0.25">
      <c r="C28" s="27"/>
      <c r="D28" s="27"/>
      <c r="E28" s="27"/>
      <c r="F28" s="27"/>
      <c r="G28" s="27"/>
      <c r="H28" s="27"/>
      <c r="I28" s="27"/>
      <c r="J28" s="27"/>
      <c r="K28" s="27"/>
    </row>
    <row r="29" spans="3:11" ht="41.5" customHeight="1" outlineLevel="1" x14ac:dyDescent="0.25">
      <c r="C29" s="174"/>
      <c r="D29" s="261" t="s">
        <v>321</v>
      </c>
      <c r="E29" s="262"/>
      <c r="F29" s="262"/>
      <c r="G29" s="262"/>
      <c r="H29" s="262"/>
      <c r="I29" s="262"/>
      <c r="J29" s="262"/>
      <c r="K29" s="262"/>
    </row>
    <row r="30" spans="3:11" ht="76.75" customHeight="1" outlineLevel="1" x14ac:dyDescent="0.35">
      <c r="C30" s="171" t="s">
        <v>90</v>
      </c>
      <c r="D30" s="59" t="s">
        <v>322</v>
      </c>
      <c r="E30" s="257" t="s">
        <v>453</v>
      </c>
      <c r="F30" s="263"/>
      <c r="G30" s="263"/>
      <c r="H30" s="263"/>
      <c r="I30" s="263"/>
      <c r="J30" s="263"/>
      <c r="K30" s="263"/>
    </row>
    <row r="31" spans="3:11" ht="76.75" customHeight="1" outlineLevel="1" x14ac:dyDescent="0.35">
      <c r="C31" s="171" t="s">
        <v>91</v>
      </c>
      <c r="D31" s="128" t="s">
        <v>456</v>
      </c>
      <c r="E31" s="257" t="s">
        <v>457</v>
      </c>
      <c r="F31" s="258"/>
      <c r="G31" s="258"/>
      <c r="H31" s="258"/>
      <c r="I31" s="258"/>
      <c r="J31" s="258"/>
      <c r="K31" s="258"/>
    </row>
    <row r="32" spans="3:11" ht="76.75" customHeight="1" outlineLevel="1" x14ac:dyDescent="0.35">
      <c r="C32" s="171" t="s">
        <v>92</v>
      </c>
      <c r="D32" s="60" t="s">
        <v>455</v>
      </c>
      <c r="E32" s="257" t="s">
        <v>454</v>
      </c>
      <c r="F32" s="258"/>
      <c r="G32" s="258"/>
      <c r="H32" s="258"/>
      <c r="I32" s="258"/>
      <c r="J32" s="258"/>
      <c r="K32" s="258"/>
    </row>
    <row r="33" spans="3:11" ht="15.5" x14ac:dyDescent="0.35">
      <c r="C33" s="171"/>
      <c r="D33" s="1"/>
      <c r="E33" s="35"/>
      <c r="F33" s="35"/>
      <c r="G33" s="35"/>
      <c r="H33" s="35"/>
      <c r="I33" s="35"/>
      <c r="J33" s="35"/>
      <c r="K33" s="35"/>
    </row>
    <row r="34" spans="3:11" ht="13.5" thickBot="1" x14ac:dyDescent="0.3">
      <c r="C34" s="129"/>
      <c r="D34" s="129" t="s">
        <v>292</v>
      </c>
      <c r="E34" s="129"/>
      <c r="F34" s="129"/>
      <c r="G34" s="129"/>
      <c r="H34" s="129"/>
      <c r="I34" s="129"/>
      <c r="J34" s="129"/>
      <c r="K34" s="129"/>
    </row>
    <row r="35" spans="3:11" ht="15.5" x14ac:dyDescent="0.35">
      <c r="C35" s="175"/>
      <c r="F35" s="35"/>
      <c r="G35" s="35"/>
      <c r="H35" s="35"/>
      <c r="I35" s="35"/>
      <c r="J35" s="35"/>
      <c r="K35" s="35"/>
    </row>
    <row r="36" spans="3:11" ht="15.5" outlineLevel="1" x14ac:dyDescent="0.35">
      <c r="C36" s="171"/>
      <c r="D36" s="131" t="s">
        <v>103</v>
      </c>
      <c r="E36" s="35"/>
      <c r="F36" s="35"/>
      <c r="G36" s="35"/>
      <c r="H36" s="35"/>
      <c r="I36" s="35"/>
      <c r="J36" s="35"/>
      <c r="K36" s="35"/>
    </row>
    <row r="37" spans="3:11" ht="15.5" outlineLevel="1" x14ac:dyDescent="0.35">
      <c r="C37" s="171"/>
      <c r="D37" s="180" t="s">
        <v>320</v>
      </c>
      <c r="E37" s="27"/>
      <c r="F37" s="35"/>
      <c r="G37" s="35"/>
      <c r="H37" s="35"/>
      <c r="I37" s="35"/>
      <c r="J37" s="35"/>
      <c r="K37" s="35"/>
    </row>
    <row r="38" spans="3:11" ht="15.5" outlineLevel="1" x14ac:dyDescent="0.35">
      <c r="C38" s="171"/>
      <c r="D38" s="1"/>
      <c r="E38" s="35"/>
      <c r="F38" s="35"/>
      <c r="G38" s="35"/>
      <c r="H38" s="35"/>
      <c r="I38" s="35"/>
      <c r="J38" s="35"/>
      <c r="K38" s="35"/>
    </row>
    <row r="39" spans="3:11" ht="15.5" outlineLevel="1" x14ac:dyDescent="0.35">
      <c r="C39" s="171"/>
      <c r="D39" s="62" t="s">
        <v>363</v>
      </c>
      <c r="E39" s="35"/>
      <c r="G39" s="35"/>
      <c r="H39" s="35"/>
      <c r="I39" s="35"/>
      <c r="J39" s="35"/>
      <c r="K39" s="35"/>
    </row>
    <row r="40" spans="3:11" ht="15.5" outlineLevel="1" x14ac:dyDescent="0.35">
      <c r="C40" s="171"/>
      <c r="D40" s="94" t="s">
        <v>414</v>
      </c>
      <c r="E40" s="130">
        <f>MATCH($D$40,SysConfig!$F$32:$F$33,0)</f>
        <v>2</v>
      </c>
      <c r="G40" s="35"/>
      <c r="H40" s="35"/>
      <c r="I40" s="35"/>
      <c r="J40" s="35"/>
      <c r="K40" s="35"/>
    </row>
    <row r="41" spans="3:11" ht="15.5" x14ac:dyDescent="0.35">
      <c r="C41" s="171"/>
      <c r="D41" s="1"/>
      <c r="E41" s="35"/>
      <c r="F41" s="35"/>
      <c r="G41" s="35"/>
      <c r="H41" s="35"/>
      <c r="I41" s="35"/>
      <c r="J41" s="35"/>
      <c r="K41" s="35"/>
    </row>
    <row r="42" spans="3:11" ht="13.5" thickBot="1" x14ac:dyDescent="0.3">
      <c r="C42" s="129"/>
      <c r="D42" s="129" t="s">
        <v>312</v>
      </c>
      <c r="E42" s="129"/>
      <c r="F42" s="129"/>
      <c r="G42" s="129"/>
      <c r="H42" s="129"/>
      <c r="I42" s="129"/>
      <c r="J42" s="129"/>
      <c r="K42" s="129"/>
    </row>
    <row r="43" spans="3:11" ht="15.5" x14ac:dyDescent="0.35">
      <c r="C43" s="175"/>
      <c r="D43" s="1"/>
      <c r="E43" s="35"/>
      <c r="F43" s="35"/>
      <c r="G43" s="35"/>
      <c r="H43" s="35"/>
      <c r="I43" s="35"/>
      <c r="J43" s="35"/>
      <c r="K43" s="35"/>
    </row>
    <row r="44" spans="3:11" ht="22.5" customHeight="1" outlineLevel="1" x14ac:dyDescent="0.35">
      <c r="C44" s="171"/>
      <c r="D44" s="250" t="s">
        <v>323</v>
      </c>
      <c r="E44" s="251"/>
      <c r="F44" s="35"/>
      <c r="G44" s="35"/>
      <c r="H44" s="35"/>
      <c r="I44" s="35"/>
      <c r="J44" s="35"/>
      <c r="K44" s="35"/>
    </row>
    <row r="45" spans="3:11" ht="93" customHeight="1" outlineLevel="1" x14ac:dyDescent="0.35">
      <c r="C45" s="171"/>
      <c r="D45" s="264" t="s">
        <v>385</v>
      </c>
      <c r="E45" s="265"/>
      <c r="F45" s="265"/>
      <c r="G45" s="265"/>
      <c r="H45" s="265"/>
      <c r="I45" s="265"/>
      <c r="J45" s="265"/>
      <c r="K45" s="265"/>
    </row>
    <row r="46" spans="3:11" ht="27.5" customHeight="1" outlineLevel="1" x14ac:dyDescent="0.35">
      <c r="C46" s="171"/>
      <c r="D46" s="259" t="s">
        <v>94</v>
      </c>
      <c r="E46" s="244" t="s">
        <v>380</v>
      </c>
      <c r="F46" s="245"/>
      <c r="G46" s="245"/>
      <c r="H46" s="245"/>
      <c r="I46" s="245"/>
      <c r="J46" s="245"/>
      <c r="K46" s="245"/>
    </row>
    <row r="47" spans="3:11" ht="50.5" customHeight="1" outlineLevel="1" x14ac:dyDescent="0.35">
      <c r="C47" s="171"/>
      <c r="D47" s="260"/>
      <c r="E47" s="244" t="s">
        <v>431</v>
      </c>
      <c r="F47" s="266"/>
      <c r="G47" s="266"/>
      <c r="H47" s="266"/>
      <c r="I47" s="266"/>
      <c r="J47" s="266"/>
      <c r="K47" s="266"/>
    </row>
    <row r="48" spans="3:11" ht="15.5" outlineLevel="1" x14ac:dyDescent="0.35">
      <c r="C48" s="171"/>
      <c r="D48" s="1"/>
      <c r="E48" s="58"/>
      <c r="F48" s="58"/>
      <c r="G48" s="58"/>
      <c r="H48" s="58"/>
      <c r="I48" s="58"/>
      <c r="J48" s="58"/>
      <c r="K48" s="58"/>
    </row>
    <row r="49" spans="3:11" ht="34.5" customHeight="1" outlineLevel="1" x14ac:dyDescent="0.35">
      <c r="C49" s="171"/>
      <c r="D49" s="259" t="s">
        <v>95</v>
      </c>
      <c r="E49" s="244" t="s">
        <v>466</v>
      </c>
      <c r="F49" s="245"/>
      <c r="G49" s="245"/>
      <c r="H49" s="245"/>
      <c r="I49" s="245"/>
      <c r="J49" s="245"/>
      <c r="K49" s="245"/>
    </row>
    <row r="50" spans="3:11" ht="98" customHeight="1" outlineLevel="1" x14ac:dyDescent="0.35">
      <c r="C50" s="171"/>
      <c r="D50" s="260"/>
      <c r="E50" s="244" t="s">
        <v>440</v>
      </c>
      <c r="F50" s="245"/>
      <c r="G50" s="245"/>
      <c r="H50" s="245"/>
      <c r="I50" s="245"/>
      <c r="J50" s="245"/>
      <c r="K50" s="245"/>
    </row>
    <row r="51" spans="3:11" ht="7" customHeight="1" outlineLevel="1" x14ac:dyDescent="0.35">
      <c r="C51" s="171"/>
      <c r="D51" s="56"/>
      <c r="E51" s="58"/>
      <c r="F51" s="58"/>
      <c r="G51" s="58"/>
      <c r="H51" s="58"/>
      <c r="I51" s="58"/>
      <c r="J51" s="58"/>
      <c r="K51" s="58"/>
    </row>
    <row r="52" spans="3:11" ht="48.5" customHeight="1" outlineLevel="1" x14ac:dyDescent="0.35">
      <c r="C52" s="171"/>
      <c r="D52" s="259" t="s">
        <v>432</v>
      </c>
      <c r="E52" s="244" t="s">
        <v>438</v>
      </c>
      <c r="F52" s="245"/>
      <c r="G52" s="245"/>
      <c r="H52" s="245"/>
      <c r="I52" s="245"/>
      <c r="J52" s="245"/>
      <c r="K52" s="245"/>
    </row>
    <row r="53" spans="3:11" ht="27.5" customHeight="1" outlineLevel="1" x14ac:dyDescent="0.35">
      <c r="C53" s="171"/>
      <c r="D53" s="260"/>
      <c r="E53" s="244" t="s">
        <v>381</v>
      </c>
      <c r="F53" s="245"/>
      <c r="G53" s="245"/>
      <c r="H53" s="245"/>
      <c r="I53" s="245"/>
      <c r="J53" s="245"/>
      <c r="K53" s="245"/>
    </row>
    <row r="54" spans="3:11" ht="34.5" customHeight="1" outlineLevel="1" x14ac:dyDescent="0.35">
      <c r="C54" s="171"/>
      <c r="D54" s="264" t="s">
        <v>433</v>
      </c>
      <c r="E54" s="265"/>
      <c r="F54" s="265"/>
      <c r="G54" s="265"/>
      <c r="H54" s="265"/>
      <c r="I54" s="265"/>
      <c r="J54" s="265"/>
      <c r="K54" s="265"/>
    </row>
    <row r="55" spans="3:11" ht="15.5" outlineLevel="1" x14ac:dyDescent="0.35">
      <c r="C55" s="171"/>
      <c r="D55" s="34"/>
      <c r="E55" s="35"/>
      <c r="F55" s="35"/>
      <c r="G55" s="35"/>
      <c r="H55" s="218"/>
      <c r="I55" s="35"/>
      <c r="J55" s="35"/>
      <c r="K55" s="35"/>
    </row>
    <row r="56" spans="3:11" ht="23.5" customHeight="1" outlineLevel="1" x14ac:dyDescent="0.35">
      <c r="C56" s="171"/>
      <c r="D56" s="252" t="s">
        <v>324</v>
      </c>
      <c r="E56" s="253"/>
      <c r="F56" s="35"/>
      <c r="G56" s="35"/>
      <c r="H56" s="35"/>
      <c r="I56" s="35"/>
      <c r="J56" s="35"/>
      <c r="K56" s="35"/>
    </row>
    <row r="57" spans="3:11" ht="31.5" customHeight="1" outlineLevel="1" x14ac:dyDescent="0.35">
      <c r="C57" s="171"/>
      <c r="D57" s="241" t="s">
        <v>377</v>
      </c>
      <c r="E57" s="246"/>
      <c r="F57" s="246"/>
      <c r="G57" s="246"/>
      <c r="H57" s="246"/>
      <c r="I57" s="246"/>
      <c r="J57" s="246"/>
      <c r="K57" s="246"/>
    </row>
    <row r="58" spans="3:11" ht="31.5" customHeight="1" outlineLevel="1" x14ac:dyDescent="0.35">
      <c r="C58" s="171"/>
      <c r="D58" s="241" t="s">
        <v>326</v>
      </c>
      <c r="E58" s="246"/>
      <c r="F58" s="246"/>
      <c r="G58" s="246"/>
      <c r="H58" s="246"/>
      <c r="I58" s="246"/>
      <c r="J58" s="246"/>
      <c r="K58" s="246"/>
    </row>
    <row r="59" spans="3:11" s="209" customFormat="1" ht="31.5" customHeight="1" outlineLevel="1" x14ac:dyDescent="0.35">
      <c r="C59" s="210"/>
      <c r="D59" s="36" t="s">
        <v>465</v>
      </c>
      <c r="E59" s="224"/>
      <c r="F59" s="224"/>
      <c r="G59" s="224"/>
      <c r="H59" s="224"/>
      <c r="I59" s="224"/>
      <c r="J59" s="224"/>
      <c r="K59" s="224"/>
    </row>
    <row r="60" spans="3:11" ht="31.5" customHeight="1" outlineLevel="1" x14ac:dyDescent="0.35">
      <c r="C60" s="171"/>
      <c r="D60" s="241" t="s">
        <v>303</v>
      </c>
      <c r="E60" s="246"/>
      <c r="F60" s="246"/>
      <c r="G60" s="246"/>
      <c r="H60" s="246"/>
      <c r="I60" s="246"/>
      <c r="J60" s="246"/>
      <c r="K60" s="246"/>
    </row>
    <row r="61" spans="3:11" ht="15.5" outlineLevel="1" x14ac:dyDescent="0.35">
      <c r="C61" s="171"/>
      <c r="D61" s="34"/>
      <c r="E61" s="35"/>
      <c r="F61" s="35"/>
      <c r="G61" s="35"/>
      <c r="H61" s="35"/>
      <c r="I61" s="35"/>
      <c r="J61" s="35"/>
      <c r="K61" s="35"/>
    </row>
    <row r="62" spans="3:11" ht="23.5" customHeight="1" outlineLevel="1" x14ac:dyDescent="0.35">
      <c r="C62" s="171"/>
      <c r="D62" s="254" t="s">
        <v>325</v>
      </c>
      <c r="E62" s="251"/>
      <c r="F62" s="35"/>
      <c r="G62" s="35"/>
      <c r="H62" s="35"/>
      <c r="I62" s="35"/>
      <c r="J62" s="35"/>
      <c r="K62" s="35"/>
    </row>
    <row r="63" spans="3:11" ht="8.5" customHeight="1" outlineLevel="1" x14ac:dyDescent="0.35">
      <c r="C63" s="171"/>
      <c r="D63" s="241"/>
      <c r="E63" s="246"/>
      <c r="F63" s="246"/>
      <c r="G63" s="246"/>
      <c r="H63" s="246"/>
      <c r="I63" s="246"/>
      <c r="J63" s="246"/>
      <c r="K63" s="246"/>
    </row>
    <row r="64" spans="3:11" ht="31.5" customHeight="1" outlineLevel="1" x14ac:dyDescent="0.35">
      <c r="C64" s="171"/>
      <c r="D64" s="241" t="s">
        <v>307</v>
      </c>
      <c r="E64" s="246"/>
      <c r="F64" s="246"/>
      <c r="G64" s="246"/>
      <c r="H64" s="246"/>
      <c r="I64" s="246"/>
      <c r="J64" s="246"/>
      <c r="K64" s="246"/>
    </row>
    <row r="65" spans="1:12" ht="89.5" customHeight="1" outlineLevel="1" x14ac:dyDescent="0.35">
      <c r="C65" s="171"/>
      <c r="D65" s="264" t="s">
        <v>308</v>
      </c>
      <c r="E65" s="265"/>
      <c r="F65" s="265"/>
      <c r="G65" s="265"/>
      <c r="H65" s="265"/>
      <c r="I65" s="265"/>
      <c r="J65" s="265"/>
      <c r="K65" s="265"/>
    </row>
    <row r="66" spans="1:12" ht="49" customHeight="1" outlineLevel="1" x14ac:dyDescent="0.35">
      <c r="C66" s="171"/>
      <c r="D66" s="241" t="s">
        <v>382</v>
      </c>
      <c r="E66" s="249"/>
      <c r="F66" s="249"/>
      <c r="G66" s="249"/>
      <c r="H66" s="249"/>
      <c r="I66" s="249"/>
      <c r="J66" s="249"/>
      <c r="K66" s="249"/>
    </row>
    <row r="67" spans="1:12" s="27" customFormat="1" ht="13.5" thickBot="1" x14ac:dyDescent="0.3">
      <c r="C67" s="129"/>
      <c r="D67" s="129" t="s">
        <v>300</v>
      </c>
      <c r="E67" s="129"/>
      <c r="F67" s="129"/>
      <c r="G67" s="129"/>
      <c r="H67" s="129"/>
      <c r="I67" s="129"/>
      <c r="J67" s="129"/>
      <c r="K67" s="129"/>
    </row>
    <row r="68" spans="1:12" s="27" customFormat="1" ht="15.5" x14ac:dyDescent="0.35">
      <c r="C68" s="175"/>
      <c r="F68" s="35"/>
      <c r="G68" s="35"/>
      <c r="H68" s="35"/>
      <c r="I68" s="35"/>
      <c r="J68" s="35"/>
      <c r="K68" s="35"/>
    </row>
    <row r="69" spans="1:12" s="27" customFormat="1" ht="15.5" x14ac:dyDescent="0.35">
      <c r="C69" s="171"/>
      <c r="D69" s="241" t="s">
        <v>376</v>
      </c>
      <c r="E69" s="242"/>
      <c r="F69" s="242"/>
      <c r="G69" s="242"/>
      <c r="H69" s="242"/>
      <c r="I69" s="242"/>
      <c r="J69" s="242"/>
      <c r="K69" s="242"/>
    </row>
    <row r="70" spans="1:12" s="27" customFormat="1" ht="90.5" hidden="1" customHeight="1" x14ac:dyDescent="0.35">
      <c r="C70" s="171"/>
      <c r="D70" s="241" t="s">
        <v>393</v>
      </c>
      <c r="E70" s="242"/>
      <c r="F70" s="242"/>
      <c r="G70" s="242"/>
      <c r="H70" s="242"/>
      <c r="I70" s="242"/>
      <c r="J70" s="242"/>
      <c r="K70" s="242"/>
    </row>
    <row r="71" spans="1:12" s="209" customFormat="1" ht="16" customHeight="1" x14ac:dyDescent="0.35">
      <c r="C71" s="210"/>
      <c r="D71" s="211"/>
      <c r="E71" s="212"/>
      <c r="F71" s="212"/>
      <c r="G71" s="212"/>
      <c r="H71" s="212"/>
      <c r="I71" s="212"/>
      <c r="J71" s="212"/>
      <c r="K71" s="212"/>
    </row>
    <row r="72" spans="1:12" ht="15.5" x14ac:dyDescent="0.35">
      <c r="A72" s="117" t="s">
        <v>150</v>
      </c>
      <c r="B72" s="117"/>
      <c r="C72" s="117"/>
      <c r="D72" s="117"/>
      <c r="E72" s="117"/>
      <c r="F72" s="117"/>
      <c r="G72" s="117"/>
      <c r="H72" s="117"/>
      <c r="I72" s="117"/>
      <c r="J72" s="117"/>
      <c r="K72" s="117"/>
      <c r="L72" s="117"/>
    </row>
    <row r="73" spans="1:12" ht="14.5"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hidden="1" customHeight="1" x14ac:dyDescent="0.25"/>
    <row r="90" ht="14.5" customHeight="1" x14ac:dyDescent="0.25"/>
  </sheetData>
  <sheetProtection algorithmName="SHA-512" hashValue="mqCGJkK3TC523qE+3w/fjfUxDKXwV/ZpqVKE2roYfDPYmVkInDsSCsu01JqR/XkrW7I/m0qcxgnwwgKTmReeYQ==" saltValue="BmTX0yuOadlTzVrGkyrHvw==" spinCount="100000" sheet="1" objects="1" scenarios="1"/>
  <protectedRanges>
    <protectedRange sqref="K25" name="Tangible Fixed Assets"/>
  </protectedRanges>
  <mergeCells count="37">
    <mergeCell ref="D65:K65"/>
    <mergeCell ref="D52:D53"/>
    <mergeCell ref="E50:K50"/>
    <mergeCell ref="D64:K64"/>
    <mergeCell ref="D57:K57"/>
    <mergeCell ref="C6:D6"/>
    <mergeCell ref="D24:I24"/>
    <mergeCell ref="D25:I25"/>
    <mergeCell ref="E32:K32"/>
    <mergeCell ref="D58:K58"/>
    <mergeCell ref="D49:D50"/>
    <mergeCell ref="D16:K16"/>
    <mergeCell ref="D29:K29"/>
    <mergeCell ref="E30:K30"/>
    <mergeCell ref="E31:K31"/>
    <mergeCell ref="D54:K54"/>
    <mergeCell ref="D45:K45"/>
    <mergeCell ref="E46:K46"/>
    <mergeCell ref="E47:K47"/>
    <mergeCell ref="D46:D47"/>
    <mergeCell ref="E49:K49"/>
    <mergeCell ref="D69:K69"/>
    <mergeCell ref="D70:K70"/>
    <mergeCell ref="D12:K12"/>
    <mergeCell ref="D15:K15"/>
    <mergeCell ref="E53:K53"/>
    <mergeCell ref="D63:K63"/>
    <mergeCell ref="D14:K14"/>
    <mergeCell ref="D22:K22"/>
    <mergeCell ref="D23:K23"/>
    <mergeCell ref="D13:K13"/>
    <mergeCell ref="E52:K52"/>
    <mergeCell ref="D44:E44"/>
    <mergeCell ref="D56:E56"/>
    <mergeCell ref="D62:E62"/>
    <mergeCell ref="D60:K60"/>
    <mergeCell ref="D66:K66"/>
  </mergeCells>
  <conditionalFormatting sqref="C5">
    <cfRule type="expression" dxfId="191" priority="1">
      <formula>IF(AND(sysChk=0,sysWarn=0),1,0)</formula>
    </cfRule>
    <cfRule type="expression" dxfId="190" priority="2">
      <formula>IF(AND(sysChk=0,sysWarn&lt;&gt;0),1,0)</formula>
    </cfRule>
    <cfRule type="expression" dxfId="189"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2"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4"/>
  <sheetViews>
    <sheetView showGridLines="0" zoomScale="80" zoomScaleNormal="80" workbookViewId="0">
      <pane ySplit="8" topLeftCell="A9" activePane="bottomLeft" state="frozen"/>
      <selection activeCell="A9" sqref="A9"/>
      <selection pane="bottomLeft" activeCell="F29" sqref="F29"/>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96</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1043.9 Lots 1,3,4 Financial Viability Risk Assessment Template</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28"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76">
        <f>SUM(A9:A31)</f>
        <v>0</v>
      </c>
      <c r="B8" s="176">
        <f>SUM(B9:B31)</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293</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238</v>
      </c>
      <c r="K13" s="129"/>
      <c r="L13" s="129"/>
      <c r="M13" s="26"/>
      <c r="N13" s="26"/>
      <c r="O13" s="26"/>
      <c r="P13" s="26"/>
      <c r="Q13" s="26"/>
      <c r="R13" s="26"/>
      <c r="S13" s="26"/>
      <c r="T13" s="26"/>
      <c r="U13" s="26"/>
      <c r="V13" s="26"/>
    </row>
    <row r="14" spans="1:22" ht="14.5" thickBot="1" x14ac:dyDescent="0.3">
      <c r="B14" s="27"/>
      <c r="C14" s="129" t="s">
        <v>295</v>
      </c>
      <c r="D14" s="129" t="s">
        <v>127</v>
      </c>
      <c r="E14" s="133" t="s">
        <v>139</v>
      </c>
      <c r="F14" s="133" t="s">
        <v>140</v>
      </c>
      <c r="G14" s="133" t="s">
        <v>141</v>
      </c>
      <c r="H14" s="133" t="s">
        <v>294</v>
      </c>
      <c r="I14" s="26"/>
      <c r="J14" s="191" t="s">
        <v>139</v>
      </c>
      <c r="K14" s="40" t="s">
        <v>140</v>
      </c>
      <c r="L14" s="41" t="s">
        <v>141</v>
      </c>
      <c r="M14" s="26"/>
      <c r="N14" s="26"/>
      <c r="O14" s="26"/>
      <c r="P14" s="26"/>
      <c r="Q14" s="26"/>
      <c r="R14" s="26"/>
      <c r="S14" s="26"/>
      <c r="T14" s="26"/>
      <c r="U14" s="26"/>
      <c r="V14" s="26"/>
    </row>
    <row r="15" spans="1:22" ht="15.5" x14ac:dyDescent="0.35">
      <c r="B15" s="27"/>
      <c r="C15" s="139">
        <v>1</v>
      </c>
      <c r="D15" s="139" t="s">
        <v>159</v>
      </c>
      <c r="E15" s="154"/>
      <c r="F15" s="154"/>
      <c r="G15" s="154"/>
      <c r="H15" s="142" t="s">
        <v>48</v>
      </c>
      <c r="I15" s="26"/>
      <c r="J15" s="154"/>
      <c r="K15" s="154"/>
      <c r="L15" s="154"/>
      <c r="M15" s="26"/>
      <c r="N15" s="26"/>
      <c r="O15" s="26"/>
      <c r="P15" s="26"/>
      <c r="Q15" s="26"/>
      <c r="R15" s="26"/>
      <c r="S15" s="26"/>
      <c r="T15" s="26"/>
      <c r="U15" s="26"/>
      <c r="V15" s="26"/>
    </row>
    <row r="16" spans="1:22" ht="15.5" x14ac:dyDescent="0.35">
      <c r="B16" s="27"/>
      <c r="C16" s="139">
        <v>2</v>
      </c>
      <c r="D16" s="139" t="s">
        <v>64</v>
      </c>
      <c r="E16" s="143">
        <v>0.03</v>
      </c>
      <c r="F16" s="141"/>
      <c r="G16" s="143">
        <v>7.0000000000000007E-2</v>
      </c>
      <c r="H16" s="142" t="s">
        <v>48</v>
      </c>
      <c r="I16" s="26"/>
      <c r="J16" s="193" t="str">
        <f>"x"&amp;" &lt; "&amp;TEXT(E16,"0.0%")</f>
        <v>x &lt; 3.0%</v>
      </c>
      <c r="K16" s="137" t="str">
        <f>TEXT(E16,"0.0%")&amp;" ≤ "&amp;" x "&amp;" ≤ "&amp;TEXT(G16,"0.0%")</f>
        <v>3.0% ≤  x  ≤ 7.0%</v>
      </c>
      <c r="L16" s="138" t="str">
        <f>"x"&amp;" &gt; "&amp;TEXT(G16,"0.0%")</f>
        <v>x &gt; 7.0%</v>
      </c>
      <c r="M16" s="26"/>
      <c r="N16" s="26"/>
      <c r="O16" s="26"/>
      <c r="P16" s="26"/>
      <c r="Q16" s="26"/>
      <c r="R16" s="26"/>
      <c r="S16" s="26"/>
      <c r="T16" s="26"/>
      <c r="U16" s="26"/>
      <c r="V16" s="26"/>
    </row>
    <row r="17" spans="1:22" ht="15.5" x14ac:dyDescent="0.35">
      <c r="B17" s="27"/>
      <c r="C17" s="139" t="s">
        <v>65</v>
      </c>
      <c r="D17" s="139" t="s">
        <v>378</v>
      </c>
      <c r="E17" s="154"/>
      <c r="F17" s="154"/>
      <c r="G17" s="154"/>
      <c r="H17" s="142" t="s">
        <v>48</v>
      </c>
      <c r="I17" s="26"/>
      <c r="J17" s="154"/>
      <c r="K17" s="154"/>
      <c r="L17" s="154"/>
      <c r="M17" s="26"/>
      <c r="N17" s="26"/>
      <c r="O17" s="26"/>
      <c r="P17" s="26"/>
      <c r="Q17" s="26"/>
      <c r="R17" s="26"/>
      <c r="S17" s="26"/>
      <c r="T17" s="26"/>
      <c r="U17" s="26"/>
      <c r="V17" s="26"/>
    </row>
    <row r="18" spans="1:22" ht="15.5" x14ac:dyDescent="0.35">
      <c r="B18" s="27"/>
      <c r="C18" s="139" t="s">
        <v>68</v>
      </c>
      <c r="D18" s="139" t="s">
        <v>73</v>
      </c>
      <c r="E18" s="140">
        <v>3.5</v>
      </c>
      <c r="F18" s="141"/>
      <c r="G18" s="140">
        <v>3</v>
      </c>
      <c r="H18" s="142" t="s">
        <v>49</v>
      </c>
      <c r="I18" s="26"/>
      <c r="J18" s="192" t="str">
        <f>"x"&amp;" &gt; "&amp;E18</f>
        <v>x &gt; 3.5</v>
      </c>
      <c r="K18" s="135" t="str">
        <f>E18&amp;" ≥ "&amp;" x "&amp;" ≥ "&amp;G18</f>
        <v>3.5 ≥  x  ≥ 3</v>
      </c>
      <c r="L18" s="136" t="str">
        <f>"x"&amp;" &lt; "&amp;G18</f>
        <v>x &lt; 3</v>
      </c>
      <c r="M18" s="26"/>
      <c r="N18" s="26"/>
      <c r="O18" s="26"/>
      <c r="P18" s="26"/>
      <c r="Q18" s="26"/>
      <c r="R18" s="26"/>
      <c r="S18" s="26"/>
      <c r="T18" s="26"/>
      <c r="U18" s="26"/>
      <c r="V18" s="26"/>
    </row>
    <row r="19" spans="1:22" ht="15.5" x14ac:dyDescent="0.35">
      <c r="B19" s="27"/>
      <c r="C19" s="139">
        <v>4</v>
      </c>
      <c r="D19" s="139" t="s">
        <v>77</v>
      </c>
      <c r="E19" s="140">
        <v>5</v>
      </c>
      <c r="F19" s="141"/>
      <c r="G19" s="140">
        <v>4.5</v>
      </c>
      <c r="H19" s="142" t="s">
        <v>49</v>
      </c>
      <c r="I19" s="26"/>
      <c r="J19" s="192" t="str">
        <f>"x"&amp;" &gt; "&amp;E19</f>
        <v>x &gt; 5</v>
      </c>
      <c r="K19" s="135" t="str">
        <f>E19&amp;" ≥ "&amp;" x "&amp;" ≥ "&amp;G19</f>
        <v>5 ≥  x  ≥ 4.5</v>
      </c>
      <c r="L19" s="136" t="str">
        <f>"x"&amp;" &lt; "&amp;G19</f>
        <v>x &lt; 4.5</v>
      </c>
      <c r="M19" s="26"/>
      <c r="N19" s="26"/>
      <c r="O19" s="26"/>
      <c r="P19" s="26"/>
      <c r="Q19" s="26"/>
      <c r="R19" s="26"/>
      <c r="S19" s="26"/>
      <c r="T19" s="26"/>
      <c r="U19" s="26"/>
      <c r="V19" s="26"/>
    </row>
    <row r="20" spans="1:22" ht="15.5" x14ac:dyDescent="0.35">
      <c r="B20" s="27"/>
      <c r="C20" s="139">
        <v>5</v>
      </c>
      <c r="D20" s="139" t="s">
        <v>71</v>
      </c>
      <c r="E20" s="140">
        <v>3</v>
      </c>
      <c r="F20" s="141"/>
      <c r="G20" s="140">
        <v>4.5</v>
      </c>
      <c r="H20" s="142" t="s">
        <v>48</v>
      </c>
      <c r="I20" s="26"/>
      <c r="J20" s="192"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5" x14ac:dyDescent="0.35">
      <c r="B21" s="27"/>
      <c r="C21" s="139">
        <v>6</v>
      </c>
      <c r="D21" s="139" t="s">
        <v>74</v>
      </c>
      <c r="E21" s="140">
        <v>0.8</v>
      </c>
      <c r="F21" s="141"/>
      <c r="G21" s="140">
        <v>1</v>
      </c>
      <c r="H21" s="142" t="s">
        <v>48</v>
      </c>
      <c r="I21" s="26"/>
      <c r="J21" s="192" t="str">
        <f t="shared" si="0"/>
        <v>x &lt; 0.8</v>
      </c>
      <c r="K21" s="135" t="str">
        <f t="shared" si="1"/>
        <v>0.8 ≤  x  ≤ 1</v>
      </c>
      <c r="L21" s="136" t="str">
        <f t="shared" si="2"/>
        <v>x &gt; 1</v>
      </c>
      <c r="M21" s="26"/>
      <c r="N21" s="26"/>
      <c r="O21" s="26"/>
      <c r="P21" s="26"/>
      <c r="Q21" s="26"/>
      <c r="R21" s="26"/>
      <c r="S21" s="26"/>
      <c r="T21" s="26"/>
      <c r="U21" s="26"/>
      <c r="V21" s="26"/>
    </row>
    <row r="22" spans="1:22" ht="15.5" x14ac:dyDescent="0.35">
      <c r="B22" s="27"/>
      <c r="C22" s="139">
        <v>7</v>
      </c>
      <c r="D22" s="139" t="s">
        <v>75</v>
      </c>
      <c r="E22" s="140">
        <v>0</v>
      </c>
      <c r="F22" s="141"/>
      <c r="G22" s="141">
        <v>0</v>
      </c>
      <c r="H22" s="142" t="s">
        <v>48</v>
      </c>
      <c r="I22" s="26"/>
      <c r="J22" s="192" t="str">
        <f>"x"&amp;" ≤ "&amp;E22</f>
        <v>x ≤ 0</v>
      </c>
      <c r="K22" s="154"/>
      <c r="L22" s="136" t="str">
        <f>"x"&amp;" &gt; "&amp;E22</f>
        <v>x &gt; 0</v>
      </c>
      <c r="M22" s="26"/>
      <c r="N22" s="26"/>
      <c r="O22" s="26"/>
      <c r="P22" s="26"/>
      <c r="Q22" s="26"/>
      <c r="R22" s="26"/>
      <c r="S22" s="26"/>
      <c r="T22" s="26"/>
      <c r="U22" s="26"/>
      <c r="V22" s="26"/>
    </row>
    <row r="23" spans="1:22" ht="15.5" x14ac:dyDescent="0.35">
      <c r="B23" s="27"/>
      <c r="C23" s="139">
        <v>8</v>
      </c>
      <c r="D23" s="139" t="s">
        <v>76</v>
      </c>
      <c r="E23" s="143">
        <v>0.5</v>
      </c>
      <c r="F23" s="141"/>
      <c r="G23" s="143">
        <v>0.25</v>
      </c>
      <c r="H23" s="142" t="s">
        <v>49</v>
      </c>
      <c r="I23" s="26"/>
      <c r="J23" s="192"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1.5" x14ac:dyDescent="0.25">
      <c r="B24" s="27"/>
      <c r="C24" s="39"/>
      <c r="D24" s="26"/>
      <c r="E24" s="26"/>
      <c r="F24" s="26"/>
      <c r="G24" s="26"/>
      <c r="H24" s="26"/>
      <c r="I24" s="26"/>
      <c r="J24" s="26"/>
      <c r="K24" s="26"/>
      <c r="L24" s="26"/>
      <c r="M24" s="26"/>
      <c r="N24" s="26"/>
      <c r="O24" s="26"/>
      <c r="P24" s="26"/>
      <c r="Q24" s="26"/>
      <c r="R24" s="26"/>
      <c r="S24" s="26"/>
      <c r="T24" s="26"/>
      <c r="U24" s="26"/>
      <c r="V24" s="26"/>
    </row>
    <row r="25" spans="1:22" ht="11.5" x14ac:dyDescent="0.25">
      <c r="B25" s="27"/>
      <c r="C25" s="39"/>
      <c r="D25" s="26"/>
      <c r="E25" s="26"/>
      <c r="F25" s="26"/>
      <c r="G25" s="26"/>
      <c r="H25" s="26"/>
      <c r="I25" s="26"/>
      <c r="J25" s="26"/>
      <c r="K25" s="26"/>
      <c r="L25" s="26"/>
      <c r="M25" s="26"/>
      <c r="N25" s="26"/>
      <c r="O25" s="26"/>
      <c r="P25" s="26"/>
      <c r="Q25" s="26"/>
      <c r="R25" s="26"/>
      <c r="S25" s="26"/>
      <c r="T25" s="26"/>
      <c r="U25" s="26"/>
      <c r="V25" s="26"/>
    </row>
    <row r="26" spans="1:22" ht="15.5" x14ac:dyDescent="0.35">
      <c r="B26" s="27"/>
      <c r="D26" s="139" t="s">
        <v>379</v>
      </c>
      <c r="H26" s="26"/>
      <c r="I26" s="26"/>
      <c r="J26" s="26"/>
      <c r="K26" s="26"/>
      <c r="L26" s="26"/>
      <c r="M26" s="26"/>
      <c r="N26" s="26"/>
      <c r="O26" s="26"/>
      <c r="P26" s="26"/>
      <c r="Q26" s="26"/>
      <c r="R26" s="26"/>
      <c r="S26" s="26"/>
      <c r="T26" s="26"/>
      <c r="U26" s="26"/>
      <c r="V26" s="26"/>
    </row>
    <row r="27" spans="1:22" ht="11.5" x14ac:dyDescent="0.25">
      <c r="B27" s="27"/>
      <c r="C27" s="39"/>
      <c r="D27" s="154"/>
      <c r="E27" s="209"/>
      <c r="F27" s="209"/>
      <c r="G27" s="26"/>
      <c r="H27" s="26"/>
      <c r="I27" s="26"/>
      <c r="J27" s="26"/>
      <c r="K27" s="26"/>
      <c r="L27" s="26"/>
      <c r="M27" s="26"/>
      <c r="N27" s="26"/>
      <c r="O27" s="26"/>
      <c r="P27" s="26"/>
      <c r="Q27" s="26"/>
      <c r="R27" s="26"/>
      <c r="S27" s="26"/>
      <c r="T27" s="26"/>
      <c r="U27" s="26"/>
      <c r="V27" s="26"/>
    </row>
    <row r="28" spans="1:22" s="209" customFormat="1" ht="11.5" x14ac:dyDescent="0.25">
      <c r="C28" s="39"/>
      <c r="D28" s="26"/>
      <c r="E28" s="26"/>
      <c r="F28" s="26"/>
      <c r="G28" s="26"/>
      <c r="H28" s="26"/>
      <c r="I28" s="26"/>
      <c r="J28" s="26"/>
      <c r="K28" s="26"/>
      <c r="L28" s="26"/>
      <c r="M28" s="26"/>
      <c r="N28" s="26"/>
      <c r="O28" s="26"/>
      <c r="P28" s="26"/>
      <c r="Q28" s="26"/>
      <c r="R28" s="26"/>
      <c r="S28" s="26"/>
      <c r="T28" s="26"/>
      <c r="U28" s="26"/>
      <c r="V28" s="26"/>
    </row>
    <row r="29" spans="1:22" s="209" customFormat="1" ht="11.5" x14ac:dyDescent="0.25">
      <c r="C29" s="39"/>
      <c r="D29" s="26"/>
      <c r="E29" s="26"/>
      <c r="F29" s="26"/>
      <c r="G29" s="26"/>
      <c r="H29" s="26"/>
      <c r="I29" s="26"/>
      <c r="J29" s="26"/>
      <c r="K29" s="26"/>
      <c r="L29" s="26"/>
      <c r="M29" s="26"/>
      <c r="N29" s="26"/>
      <c r="O29" s="26"/>
      <c r="P29" s="26"/>
      <c r="Q29" s="26"/>
      <c r="R29" s="26"/>
      <c r="S29" s="26"/>
      <c r="T29" s="26"/>
      <c r="U29" s="26"/>
      <c r="V29" s="26"/>
    </row>
    <row r="30" spans="1:22" ht="12" x14ac:dyDescent="0.25">
      <c r="A30" s="27"/>
      <c r="B30" s="27"/>
      <c r="C30" s="39"/>
      <c r="D30" s="97"/>
      <c r="E30" s="26"/>
      <c r="F30" s="26"/>
      <c r="G30" s="26"/>
      <c r="H30" s="26"/>
      <c r="I30" s="26"/>
      <c r="J30" s="26"/>
      <c r="K30" s="26"/>
      <c r="L30" s="26"/>
      <c r="M30" s="26"/>
      <c r="N30" s="26"/>
      <c r="O30" s="26"/>
      <c r="P30" s="26"/>
      <c r="Q30" s="26"/>
      <c r="R30" s="26"/>
      <c r="S30" s="26"/>
      <c r="T30" s="26"/>
      <c r="U30" s="26"/>
      <c r="V30" s="26"/>
    </row>
    <row r="31" spans="1:22" ht="15.5" x14ac:dyDescent="0.35">
      <c r="A31" s="117" t="s">
        <v>150</v>
      </c>
      <c r="B31" s="117"/>
      <c r="C31" s="117"/>
      <c r="D31" s="117"/>
      <c r="E31" s="117"/>
      <c r="F31" s="117"/>
      <c r="G31" s="117"/>
      <c r="H31" s="117"/>
      <c r="I31" s="117"/>
      <c r="J31" s="117"/>
      <c r="K31" s="117"/>
      <c r="L31" s="117"/>
      <c r="M31" s="117"/>
      <c r="N31" s="117"/>
      <c r="O31" s="117"/>
      <c r="P31" s="117"/>
      <c r="Q31" s="117"/>
      <c r="R31" s="117"/>
      <c r="S31" s="117"/>
      <c r="T31" s="117"/>
      <c r="U31" s="117"/>
      <c r="V31" s="117"/>
    </row>
    <row r="32" spans="1:22" ht="14.5" customHeight="1" x14ac:dyDescent="0.25">
      <c r="V32" s="27"/>
    </row>
    <row r="33" ht="14.5" hidden="1" customHeight="1" x14ac:dyDescent="0.25"/>
    <row r="34" ht="14.5" hidden="1" customHeight="1" x14ac:dyDescent="0.25"/>
    <row r="35" ht="14.5" hidden="1" customHeight="1" x14ac:dyDescent="0.25"/>
    <row r="36" ht="14.5" hidden="1" customHeight="1" x14ac:dyDescent="0.25"/>
    <row r="37" ht="14.5" hidden="1" customHeight="1" x14ac:dyDescent="0.25"/>
    <row r="38" ht="14.5" hidden="1" customHeight="1" x14ac:dyDescent="0.25"/>
    <row r="39" ht="14.5" hidden="1" customHeight="1" x14ac:dyDescent="0.25"/>
    <row r="40" ht="14.5" hidden="1" customHeight="1" x14ac:dyDescent="0.25"/>
    <row r="41" ht="14.5" hidden="1" customHeight="1" x14ac:dyDescent="0.25"/>
    <row r="42" ht="14.5" hidden="1" customHeight="1" x14ac:dyDescent="0.25"/>
    <row r="43" ht="14.5" hidden="1" customHeight="1" x14ac:dyDescent="0.25"/>
    <row r="44" ht="14.5" hidden="1" customHeight="1" x14ac:dyDescent="0.25"/>
  </sheetData>
  <sheetProtection algorithmName="SHA-512" hashValue="+sR0d3FzZRlD2OHWmyVnmGwTPAhLsUFoE6SPQGFe62zBJYWJSuHPaYFbUeIReUlJkVhntT1nPGrrfqEtLOhBJw==" saltValue="V32SchUPmC8vUJ/loAHT4Q==" spinCount="100000" sheet="1" objects="1" scenarios="1"/>
  <conditionalFormatting sqref="C5">
    <cfRule type="expression" dxfId="188" priority="3">
      <formula>IF(AND(sysChk=0,sysWarn=0),1,0)</formula>
    </cfRule>
    <cfRule type="expression" dxfId="187" priority="4">
      <formula>IF(AND(sysChk=0,sysWarn&lt;&gt;0),1,0)</formula>
    </cfRule>
    <cfRule type="expression" dxfId="186"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Z196"/>
  <sheetViews>
    <sheetView showGridLines="0" zoomScale="90" zoomScaleNormal="90" zoomScaleSheetLayoutView="80" workbookViewId="0">
      <pane ySplit="8" topLeftCell="A9" activePane="bottomLeft" state="frozen"/>
      <selection activeCell="A9" sqref="A9"/>
      <selection pane="bottomLeft" activeCell="M169" sqref="M169"/>
    </sheetView>
  </sheetViews>
  <sheetFormatPr defaultColWidth="0" defaultRowHeight="0" customHeight="1" zeroHeight="1" x14ac:dyDescent="0.25"/>
  <cols>
    <col min="1" max="1" width="7.09765625" customWidth="1"/>
    <col min="2" max="2" width="3.8984375" customWidth="1"/>
    <col min="3" max="3" width="1.69921875" customWidth="1"/>
    <col min="4" max="4" width="71.3984375" customWidth="1"/>
    <col min="5" max="6" width="26.59765625" bestFit="1" customWidth="1"/>
    <col min="7" max="8" width="3.69921875" customWidth="1"/>
    <col min="9" max="9" width="71.3984375" customWidth="1"/>
    <col min="10" max="11" width="26.5" customWidth="1"/>
    <col min="12" max="12" width="3.59765625" customWidth="1"/>
    <col min="13" max="13" width="71.3984375" customWidth="1"/>
    <col min="14" max="15" width="26.5" customWidth="1"/>
    <col min="16" max="16" width="8" customWidth="1"/>
    <col min="17" max="52" width="0" hidden="1" customWidth="1"/>
    <col min="53" max="16384" width="8.69921875" hidden="1"/>
  </cols>
  <sheetData>
    <row r="1" spans="1:16" s="27" customFormat="1" ht="11.5" x14ac:dyDescent="0.25">
      <c r="A1" s="109" t="s">
        <v>96</v>
      </c>
      <c r="B1" s="109"/>
      <c r="C1" s="109"/>
      <c r="D1" s="109"/>
      <c r="E1" s="109"/>
      <c r="F1" s="109"/>
      <c r="G1" s="109"/>
      <c r="H1" s="109"/>
      <c r="I1" s="109"/>
      <c r="J1" s="109"/>
      <c r="K1" s="109"/>
      <c r="L1" s="109"/>
      <c r="M1" s="109"/>
      <c r="N1" s="109"/>
      <c r="O1" s="109"/>
      <c r="P1" s="109"/>
    </row>
    <row r="2" spans="1:16" s="27" customFormat="1" ht="13" x14ac:dyDescent="0.25">
      <c r="A2" s="109"/>
      <c r="B2" s="109"/>
      <c r="C2" s="116"/>
      <c r="D2" s="111" t="str">
        <f>cstProjectName</f>
        <v>RM 1043.9 Lots 1,3,4 Financial Viability Risk Assessment Template</v>
      </c>
      <c r="E2" s="109"/>
      <c r="F2" s="109"/>
      <c r="G2" s="109"/>
      <c r="H2" s="109"/>
      <c r="I2" s="109"/>
      <c r="J2" s="109"/>
      <c r="K2" s="109"/>
      <c r="L2" s="109"/>
      <c r="M2" s="109"/>
      <c r="N2" s="109"/>
      <c r="O2" s="109"/>
      <c r="P2" s="109"/>
    </row>
    <row r="3" spans="1:16"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row>
    <row r="4" spans="1:16"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row>
    <row r="5" spans="1:16" s="27" customFormat="1" ht="11.5" x14ac:dyDescent="0.25">
      <c r="A5" s="109"/>
      <c r="B5" s="109"/>
      <c r="C5" s="116"/>
      <c r="D5" s="113" t="str">
        <f>HYPERLINK("#'Contents'!A1",sysChkWord)</f>
        <v>All Checks OK</v>
      </c>
      <c r="E5" s="109"/>
      <c r="F5" s="109"/>
      <c r="G5" s="109"/>
      <c r="H5" s="109"/>
      <c r="I5" s="109"/>
      <c r="J5" s="109"/>
      <c r="K5" s="109"/>
      <c r="L5" s="109"/>
      <c r="M5" s="109"/>
      <c r="N5" s="109"/>
      <c r="O5" s="109"/>
      <c r="P5" s="109"/>
    </row>
    <row r="6" spans="1:16" s="27" customFormat="1" ht="12.5" hidden="1" x14ac:dyDescent="0.25">
      <c r="A6" s="109"/>
      <c r="B6" s="114"/>
      <c r="C6" s="116"/>
      <c r="D6" s="232" t="str">
        <f>HYPERLINK("#'Contents'!A1","Click for Contents")</f>
        <v>Click for Contents</v>
      </c>
      <c r="E6" s="109"/>
      <c r="F6" s="109"/>
      <c r="G6" s="109"/>
      <c r="H6" s="109"/>
      <c r="I6" s="109"/>
      <c r="J6" s="109"/>
      <c r="K6" s="109"/>
      <c r="L6" s="109"/>
      <c r="M6" s="109"/>
      <c r="N6" s="109"/>
      <c r="O6" s="109"/>
      <c r="P6" s="109"/>
    </row>
    <row r="7" spans="1:16" s="27" customFormat="1" ht="11.5" x14ac:dyDescent="0.25">
      <c r="A7" s="109"/>
      <c r="B7" s="109"/>
      <c r="C7" s="116"/>
      <c r="D7" s="109"/>
      <c r="E7" s="109"/>
      <c r="F7" s="109"/>
      <c r="G7" s="109"/>
      <c r="H7" s="109"/>
      <c r="I7" s="109"/>
      <c r="J7" s="109"/>
      <c r="K7" s="109"/>
      <c r="L7" s="109"/>
      <c r="M7" s="109"/>
      <c r="N7" s="109"/>
      <c r="O7" s="109"/>
      <c r="P7" s="109"/>
    </row>
    <row r="8" spans="1:16" s="27" customFormat="1" ht="11.5" x14ac:dyDescent="0.25">
      <c r="A8" s="176">
        <f>SUM(A9:A178)</f>
        <v>0</v>
      </c>
      <c r="B8" s="176">
        <f>SUM(B9:B178)</f>
        <v>0</v>
      </c>
      <c r="C8" s="116"/>
      <c r="D8" s="116"/>
      <c r="E8" s="116"/>
      <c r="F8" s="116"/>
      <c r="G8" s="109"/>
      <c r="H8" s="109"/>
      <c r="I8" s="109"/>
      <c r="J8" s="109"/>
      <c r="K8" s="109"/>
      <c r="L8" s="109"/>
      <c r="M8" s="109"/>
      <c r="N8" s="109"/>
      <c r="O8" s="109"/>
      <c r="P8" s="109"/>
    </row>
    <row r="9" spans="1:16" ht="21" x14ac:dyDescent="0.5">
      <c r="B9" s="54"/>
      <c r="C9" s="54"/>
      <c r="D9" s="55"/>
      <c r="E9" s="54"/>
      <c r="F9" s="54"/>
      <c r="G9" s="54"/>
      <c r="H9" s="205"/>
      <c r="I9" s="205"/>
      <c r="J9" s="205"/>
      <c r="K9" s="205"/>
      <c r="L9" s="205"/>
      <c r="M9" s="205"/>
      <c r="N9" s="205"/>
      <c r="O9" s="205"/>
      <c r="P9" s="205"/>
    </row>
    <row r="10" spans="1:16" ht="14.5" x14ac:dyDescent="0.35">
      <c r="B10" s="25"/>
      <c r="C10" s="25"/>
      <c r="D10" s="204"/>
      <c r="E10" s="25"/>
      <c r="F10" s="25"/>
      <c r="G10" s="25"/>
      <c r="H10" s="70"/>
      <c r="I10" s="70"/>
      <c r="J10" s="70"/>
      <c r="K10" s="70"/>
      <c r="L10" s="70"/>
      <c r="M10" s="70"/>
      <c r="N10" s="70"/>
      <c r="O10" s="70"/>
      <c r="P10" s="70"/>
    </row>
    <row r="11" spans="1:16" ht="14.5" x14ac:dyDescent="0.35">
      <c r="A11" s="27"/>
      <c r="B11" s="25"/>
      <c r="C11" s="25"/>
      <c r="D11" s="204"/>
      <c r="E11" s="25"/>
      <c r="F11" s="25"/>
      <c r="G11" s="25"/>
      <c r="H11" s="70"/>
      <c r="I11" s="70"/>
      <c r="J11" s="70"/>
      <c r="K11" s="70"/>
      <c r="L11" s="70"/>
      <c r="M11" s="70"/>
      <c r="N11" s="70"/>
      <c r="O11" s="70"/>
      <c r="P11" s="70"/>
    </row>
    <row r="12" spans="1:16" ht="21" x14ac:dyDescent="0.5">
      <c r="A12" s="27"/>
      <c r="B12" s="25"/>
      <c r="C12" s="25"/>
      <c r="D12" s="55" t="s">
        <v>310</v>
      </c>
      <c r="E12" s="25"/>
      <c r="F12" s="25"/>
      <c r="G12" s="25"/>
      <c r="H12" s="70"/>
      <c r="I12" s="70"/>
      <c r="J12" s="70"/>
      <c r="K12" s="70"/>
      <c r="L12" s="70"/>
      <c r="M12" s="70"/>
      <c r="N12" s="70"/>
      <c r="O12" s="70"/>
      <c r="P12" s="70"/>
    </row>
    <row r="13" spans="1:16" ht="14.5" x14ac:dyDescent="0.35">
      <c r="A13" s="27"/>
      <c r="B13" s="25"/>
      <c r="C13" s="25"/>
      <c r="D13" s="97" t="s">
        <v>411</v>
      </c>
      <c r="E13" s="25"/>
      <c r="F13" s="25"/>
      <c r="G13" s="25"/>
      <c r="H13" s="70"/>
      <c r="I13" s="70"/>
      <c r="J13" s="70"/>
      <c r="K13" s="70"/>
      <c r="L13" s="70"/>
      <c r="M13" s="70"/>
      <c r="N13" s="70"/>
      <c r="O13" s="70"/>
      <c r="P13" s="70"/>
    </row>
    <row r="14" spans="1:16" ht="14.5" x14ac:dyDescent="0.35">
      <c r="A14" s="27"/>
      <c r="B14" s="25"/>
      <c r="C14" s="146"/>
      <c r="D14" s="146" t="s">
        <v>42</v>
      </c>
      <c r="E14" s="146"/>
      <c r="F14" s="146"/>
      <c r="G14" s="146"/>
      <c r="H14" s="146"/>
      <c r="I14" s="146" t="s">
        <v>144</v>
      </c>
      <c r="J14" s="146" t="s">
        <v>146</v>
      </c>
      <c r="K14" s="146"/>
      <c r="L14" s="146"/>
      <c r="M14" s="146" t="s">
        <v>145</v>
      </c>
      <c r="N14" s="146"/>
      <c r="O14" s="146"/>
      <c r="P14" s="146"/>
    </row>
    <row r="15" spans="1:16" s="27" customFormat="1" ht="14.5" x14ac:dyDescent="0.35">
      <c r="B15" s="25"/>
      <c r="C15" s="146"/>
      <c r="D15" s="146" t="s">
        <v>96</v>
      </c>
      <c r="E15" s="146"/>
      <c r="F15" s="146"/>
      <c r="G15" s="146"/>
      <c r="H15" s="146"/>
      <c r="I15" s="146" t="s">
        <v>314</v>
      </c>
      <c r="J15" s="181"/>
      <c r="K15" s="181"/>
      <c r="L15" s="146"/>
      <c r="M15" s="146"/>
      <c r="N15" s="146"/>
      <c r="O15" s="146"/>
      <c r="P15" s="146"/>
    </row>
    <row r="16" spans="1:16" ht="21" x14ac:dyDescent="0.5">
      <c r="A16" s="144"/>
      <c r="B16" s="144"/>
      <c r="C16" s="53"/>
      <c r="D16" s="69"/>
      <c r="E16" s="53"/>
      <c r="F16" s="53"/>
      <c r="G16" s="53"/>
      <c r="H16" s="53"/>
      <c r="I16" s="145" t="s">
        <v>241</v>
      </c>
      <c r="J16" s="195">
        <v>1</v>
      </c>
      <c r="K16" s="195">
        <v>1</v>
      </c>
      <c r="L16" s="53"/>
      <c r="M16" s="69"/>
      <c r="N16" s="70"/>
      <c r="O16" s="70"/>
      <c r="P16" s="53"/>
    </row>
    <row r="17" spans="1:16" ht="21" x14ac:dyDescent="0.5">
      <c r="A17" s="144"/>
      <c r="B17" s="144"/>
      <c r="C17" s="53"/>
      <c r="D17" s="69"/>
      <c r="E17" s="53"/>
      <c r="F17" s="53"/>
      <c r="G17" s="53"/>
      <c r="H17" s="53"/>
      <c r="I17" s="145" t="s">
        <v>147</v>
      </c>
      <c r="J17" s="195">
        <v>1</v>
      </c>
      <c r="K17" s="195">
        <v>1</v>
      </c>
      <c r="L17" s="53"/>
      <c r="M17" s="69"/>
      <c r="N17" s="70"/>
      <c r="O17" s="70"/>
      <c r="P17" s="53"/>
    </row>
    <row r="18" spans="1:16" ht="14.5" x14ac:dyDescent="0.35">
      <c r="A18" s="144"/>
      <c r="B18" s="144"/>
      <c r="C18" s="25"/>
      <c r="D18" s="95" t="s">
        <v>82</v>
      </c>
      <c r="E18" s="25" t="s">
        <v>96</v>
      </c>
      <c r="F18" s="25"/>
      <c r="G18" s="25"/>
      <c r="H18" s="25"/>
      <c r="I18" s="95" t="s">
        <v>83</v>
      </c>
      <c r="J18" s="25"/>
      <c r="K18" s="25"/>
      <c r="L18" s="25"/>
      <c r="M18" s="145" t="str">
        <f>I18</f>
        <v>Ultimate Parent Name</v>
      </c>
      <c r="N18" s="70"/>
      <c r="O18" s="70"/>
      <c r="P18" s="25"/>
    </row>
    <row r="19" spans="1:16" ht="16.25" customHeight="1" x14ac:dyDescent="0.4">
      <c r="A19" s="144"/>
      <c r="B19" s="144"/>
      <c r="C19" s="27"/>
      <c r="I19" s="11"/>
      <c r="J19" s="27"/>
      <c r="K19" s="27"/>
      <c r="M19" s="71"/>
      <c r="N19" s="68"/>
      <c r="O19" s="68"/>
    </row>
    <row r="20" spans="1:16" ht="18" x14ac:dyDescent="0.4">
      <c r="A20" s="144"/>
      <c r="B20" s="144"/>
      <c r="C20" s="25"/>
      <c r="D20" s="12" t="s">
        <v>5</v>
      </c>
      <c r="E20" s="25"/>
      <c r="F20" s="214" t="s">
        <v>6</v>
      </c>
      <c r="G20" s="25"/>
      <c r="H20" s="25"/>
      <c r="I20" s="12" t="s">
        <v>5</v>
      </c>
      <c r="J20" s="25"/>
      <c r="K20" s="214" t="s">
        <v>6</v>
      </c>
      <c r="L20" s="25"/>
      <c r="M20" s="12" t="s">
        <v>5</v>
      </c>
      <c r="N20" s="25"/>
      <c r="O20" s="214" t="s">
        <v>6</v>
      </c>
      <c r="P20" s="25"/>
    </row>
    <row r="21" spans="1:16" ht="13" x14ac:dyDescent="0.3">
      <c r="A21" s="144"/>
      <c r="B21" s="144"/>
      <c r="C21" s="27"/>
      <c r="D21" s="28" t="s">
        <v>62</v>
      </c>
      <c r="E21" s="215" t="s">
        <v>7</v>
      </c>
      <c r="F21" s="215" t="s">
        <v>7</v>
      </c>
      <c r="G21" s="27"/>
      <c r="H21" s="27"/>
      <c r="I21" s="28" t="s">
        <v>185</v>
      </c>
      <c r="J21" s="96" t="s">
        <v>7</v>
      </c>
      <c r="K21" s="96" t="s">
        <v>7</v>
      </c>
      <c r="M21" s="28" t="s">
        <v>62</v>
      </c>
      <c r="N21" s="148" t="str">
        <f t="shared" ref="N21:O25" si="0">J21</f>
        <v>31/XX/20XX</v>
      </c>
      <c r="O21" s="148" t="str">
        <f t="shared" si="0"/>
        <v>31/XX/20XX</v>
      </c>
    </row>
    <row r="22" spans="1:16" ht="11.5" x14ac:dyDescent="0.25">
      <c r="A22" s="144"/>
      <c r="B22" s="144"/>
      <c r="C22" s="27"/>
      <c r="D22" s="130" t="s">
        <v>8</v>
      </c>
      <c r="E22" s="216">
        <v>12</v>
      </c>
      <c r="F22" s="216">
        <v>12</v>
      </c>
      <c r="I22" s="130" t="s">
        <v>8</v>
      </c>
      <c r="J22" s="181">
        <v>12</v>
      </c>
      <c r="K22" s="181">
        <v>12</v>
      </c>
      <c r="M22" s="130" t="s">
        <v>8</v>
      </c>
      <c r="N22" s="153">
        <f t="shared" si="0"/>
        <v>12</v>
      </c>
      <c r="O22" s="153">
        <f t="shared" si="0"/>
        <v>12</v>
      </c>
    </row>
    <row r="23" spans="1:16" ht="11.5" x14ac:dyDescent="0.25">
      <c r="A23" s="144"/>
      <c r="B23" s="144"/>
      <c r="C23" s="27"/>
      <c r="D23" s="130" t="s">
        <v>9</v>
      </c>
      <c r="E23" s="216" t="s">
        <v>10</v>
      </c>
      <c r="F23" s="216" t="s">
        <v>10</v>
      </c>
      <c r="I23" s="130" t="s">
        <v>9</v>
      </c>
      <c r="J23" s="95" t="s">
        <v>63</v>
      </c>
      <c r="K23" s="95" t="s">
        <v>63</v>
      </c>
      <c r="M23" s="130" t="s">
        <v>9</v>
      </c>
      <c r="N23" s="153" t="str">
        <f t="shared" si="0"/>
        <v>Y</v>
      </c>
      <c r="O23" s="153" t="str">
        <f t="shared" si="0"/>
        <v>Y</v>
      </c>
    </row>
    <row r="24" spans="1:16" ht="11.5" x14ac:dyDescent="0.25">
      <c r="A24" s="144"/>
      <c r="B24" s="144"/>
      <c r="C24" s="27"/>
      <c r="D24" s="130" t="s">
        <v>142</v>
      </c>
      <c r="E24" s="217" t="s">
        <v>47</v>
      </c>
      <c r="F24" s="217" t="s">
        <v>47</v>
      </c>
      <c r="G24" s="27"/>
      <c r="H24" s="27"/>
      <c r="I24" s="130" t="s">
        <v>142</v>
      </c>
      <c r="J24" s="217" t="s">
        <v>47</v>
      </c>
      <c r="K24" s="217" t="s">
        <v>47</v>
      </c>
      <c r="L24" s="27"/>
      <c r="M24" s="130" t="s">
        <v>142</v>
      </c>
      <c r="N24" s="153" t="str">
        <f t="shared" si="0"/>
        <v>N/A</v>
      </c>
      <c r="O24" s="153" t="str">
        <f t="shared" si="0"/>
        <v>N/A</v>
      </c>
      <c r="P24" s="27"/>
    </row>
    <row r="25" spans="1:16" ht="11.5" x14ac:dyDescent="0.25">
      <c r="A25" s="144"/>
      <c r="B25" s="144"/>
      <c r="C25" s="27"/>
      <c r="D25" s="130" t="s">
        <v>358</v>
      </c>
      <c r="E25" s="181" t="s">
        <v>11</v>
      </c>
      <c r="F25" s="181" t="s">
        <v>11</v>
      </c>
      <c r="I25" s="130" t="s">
        <v>358</v>
      </c>
      <c r="J25" s="95" t="s">
        <v>11</v>
      </c>
      <c r="K25" s="95" t="s">
        <v>11</v>
      </c>
      <c r="M25" s="130" t="s">
        <v>358</v>
      </c>
      <c r="N25" s="153" t="str">
        <f t="shared" si="0"/>
        <v>Annual</v>
      </c>
      <c r="O25" s="153" t="str">
        <f t="shared" si="0"/>
        <v>Annual</v>
      </c>
    </row>
    <row r="26" spans="1:16" ht="11.5" x14ac:dyDescent="0.25">
      <c r="A26" s="144">
        <f>IF(OR(E26&lt;0,F26&lt;0,N26&lt;0,O26&lt;0),1,0)</f>
        <v>0</v>
      </c>
      <c r="B26" s="144"/>
      <c r="C26" s="27"/>
      <c r="D26" s="13" t="s">
        <v>4</v>
      </c>
      <c r="E26" s="132">
        <v>0</v>
      </c>
      <c r="F26" s="132">
        <v>0</v>
      </c>
      <c r="I26" s="13" t="s">
        <v>4</v>
      </c>
      <c r="J26" s="132">
        <v>0</v>
      </c>
      <c r="K26" s="132">
        <v>0</v>
      </c>
      <c r="M26" s="13" t="s">
        <v>4</v>
      </c>
      <c r="N26" s="149">
        <f>J26/J$16</f>
        <v>0</v>
      </c>
      <c r="O26" s="149">
        <f>K26/K$16</f>
        <v>0</v>
      </c>
    </row>
    <row r="27" spans="1:16" ht="11.5" x14ac:dyDescent="0.25">
      <c r="A27" s="144">
        <f>IF(OR(E27&gt;0,F27&gt;0,N27&gt;0,O27&gt;0),1,0)</f>
        <v>0</v>
      </c>
      <c r="B27" s="144"/>
      <c r="C27" s="27"/>
      <c r="D27" s="13" t="s">
        <v>12</v>
      </c>
      <c r="E27" s="132">
        <v>0</v>
      </c>
      <c r="F27" s="132">
        <v>0</v>
      </c>
      <c r="G27" s="27"/>
      <c r="I27" s="13" t="s">
        <v>12</v>
      </c>
      <c r="J27" s="132">
        <v>0</v>
      </c>
      <c r="K27" s="132">
        <v>0</v>
      </c>
      <c r="M27" s="13" t="s">
        <v>12</v>
      </c>
      <c r="N27" s="149">
        <f>J27/J$16</f>
        <v>0</v>
      </c>
      <c r="O27" s="149">
        <f>K27/K$16</f>
        <v>0</v>
      </c>
    </row>
    <row r="28" spans="1:16" ht="11.5" x14ac:dyDescent="0.25">
      <c r="A28" s="144"/>
      <c r="B28" s="144"/>
      <c r="C28" s="27"/>
      <c r="D28" s="14" t="s">
        <v>13</v>
      </c>
      <c r="E28" s="49">
        <f>E26+E27</f>
        <v>0</v>
      </c>
      <c r="F28" s="49">
        <f>F26+F27</f>
        <v>0</v>
      </c>
      <c r="I28" s="14" t="s">
        <v>13</v>
      </c>
      <c r="J28" s="49">
        <f>J26+J27</f>
        <v>0</v>
      </c>
      <c r="K28" s="49">
        <f>K26+K27</f>
        <v>0</v>
      </c>
      <c r="M28" s="14" t="s">
        <v>13</v>
      </c>
      <c r="N28" s="49">
        <f>N26+N27</f>
        <v>0</v>
      </c>
      <c r="O28" s="49">
        <f>O26+O27</f>
        <v>0</v>
      </c>
    </row>
    <row r="29" spans="1:16" ht="11.5" x14ac:dyDescent="0.25">
      <c r="A29" s="144"/>
      <c r="B29" s="144"/>
      <c r="C29" s="27"/>
      <c r="D29" s="13" t="s">
        <v>165</v>
      </c>
      <c r="E29" s="132">
        <v>0</v>
      </c>
      <c r="F29" s="132">
        <v>0</v>
      </c>
      <c r="I29" s="13" t="s">
        <v>165</v>
      </c>
      <c r="J29" s="132">
        <v>0</v>
      </c>
      <c r="K29" s="132">
        <v>0</v>
      </c>
      <c r="M29" s="13" t="s">
        <v>165</v>
      </c>
      <c r="N29" s="149">
        <f t="shared" ref="N29:O33" si="1">J29/J$16</f>
        <v>0</v>
      </c>
      <c r="O29" s="149">
        <f t="shared" si="1"/>
        <v>0</v>
      </c>
    </row>
    <row r="30" spans="1:16" ht="11.5" x14ac:dyDescent="0.25">
      <c r="A30" s="144"/>
      <c r="B30" s="144"/>
      <c r="C30" s="27"/>
      <c r="D30" s="13" t="s">
        <v>166</v>
      </c>
      <c r="E30" s="132">
        <v>0</v>
      </c>
      <c r="F30" s="132">
        <v>0</v>
      </c>
      <c r="G30" s="27"/>
      <c r="H30" s="27"/>
      <c r="I30" s="13" t="s">
        <v>166</v>
      </c>
      <c r="J30" s="132">
        <v>0</v>
      </c>
      <c r="K30" s="132">
        <v>0</v>
      </c>
      <c r="L30" s="27"/>
      <c r="M30" s="13" t="s">
        <v>166</v>
      </c>
      <c r="N30" s="149">
        <f t="shared" si="1"/>
        <v>0</v>
      </c>
      <c r="O30" s="149">
        <f t="shared" si="1"/>
        <v>0</v>
      </c>
      <c r="P30" s="27"/>
    </row>
    <row r="31" spans="1:16" ht="11.5" x14ac:dyDescent="0.25">
      <c r="A31" s="144">
        <f>IF(OR(E31&lt;0,F31&lt;0,N31&lt;0,O31&lt;0),1,0)</f>
        <v>0</v>
      </c>
      <c r="B31" s="144"/>
      <c r="C31" s="27"/>
      <c r="D31" s="13" t="s">
        <v>246</v>
      </c>
      <c r="E31" s="132">
        <v>0</v>
      </c>
      <c r="F31" s="132">
        <v>0</v>
      </c>
      <c r="G31" s="27"/>
      <c r="H31" s="27"/>
      <c r="I31" s="13" t="s">
        <v>246</v>
      </c>
      <c r="J31" s="132">
        <v>0</v>
      </c>
      <c r="K31" s="132">
        <v>0</v>
      </c>
      <c r="L31" s="27"/>
      <c r="M31" s="13" t="s">
        <v>246</v>
      </c>
      <c r="N31" s="149">
        <f t="shared" si="1"/>
        <v>0</v>
      </c>
      <c r="O31" s="149">
        <f t="shared" si="1"/>
        <v>0</v>
      </c>
      <c r="P31" s="27"/>
    </row>
    <row r="32" spans="1:16" ht="11.5" x14ac:dyDescent="0.25">
      <c r="A32" s="144"/>
      <c r="B32" s="144"/>
      <c r="C32" s="27"/>
      <c r="D32" s="13" t="s">
        <v>201</v>
      </c>
      <c r="E32" s="132">
        <v>0</v>
      </c>
      <c r="F32" s="132">
        <v>0</v>
      </c>
      <c r="G32" s="27"/>
      <c r="H32" s="27"/>
      <c r="I32" s="13" t="s">
        <v>201</v>
      </c>
      <c r="J32" s="132">
        <v>0</v>
      </c>
      <c r="K32" s="132">
        <v>0</v>
      </c>
      <c r="L32" s="27"/>
      <c r="M32" s="13" t="s">
        <v>201</v>
      </c>
      <c r="N32" s="149">
        <f t="shared" si="1"/>
        <v>0</v>
      </c>
      <c r="O32" s="149">
        <f t="shared" si="1"/>
        <v>0</v>
      </c>
      <c r="P32" s="27"/>
    </row>
    <row r="33" spans="1:16" ht="11.5" x14ac:dyDescent="0.25">
      <c r="A33" s="144">
        <f>IF(OR(E33&gt;0,F33&gt;0,N33&gt;0,O33&gt;0),1,0)</f>
        <v>0</v>
      </c>
      <c r="B33" s="144"/>
      <c r="C33" s="27"/>
      <c r="D33" s="13" t="s">
        <v>167</v>
      </c>
      <c r="E33" s="132">
        <v>0</v>
      </c>
      <c r="F33" s="132">
        <v>0</v>
      </c>
      <c r="G33" s="27"/>
      <c r="H33" s="27"/>
      <c r="I33" s="13" t="s">
        <v>167</v>
      </c>
      <c r="J33" s="132">
        <v>0</v>
      </c>
      <c r="K33" s="132">
        <v>0</v>
      </c>
      <c r="L33" s="27"/>
      <c r="M33" s="13" t="s">
        <v>167</v>
      </c>
      <c r="N33" s="149">
        <f t="shared" si="1"/>
        <v>0</v>
      </c>
      <c r="O33" s="149">
        <f t="shared" si="1"/>
        <v>0</v>
      </c>
      <c r="P33" s="27"/>
    </row>
    <row r="34" spans="1:16" ht="11.5" x14ac:dyDescent="0.25">
      <c r="A34" s="144"/>
      <c r="B34" s="144"/>
      <c r="C34" s="27"/>
      <c r="D34" s="14" t="s">
        <v>14</v>
      </c>
      <c r="E34" s="49">
        <f t="shared" ref="E34:F34" si="2">E28+E29+E30+E31+E32+E33</f>
        <v>0</v>
      </c>
      <c r="F34" s="49">
        <f t="shared" si="2"/>
        <v>0</v>
      </c>
      <c r="I34" s="14" t="s">
        <v>14</v>
      </c>
      <c r="J34" s="49">
        <f t="shared" ref="J34:K34" si="3">J28+J29+J30+J31+J32+J33</f>
        <v>0</v>
      </c>
      <c r="K34" s="49">
        <f t="shared" si="3"/>
        <v>0</v>
      </c>
      <c r="M34" s="14" t="s">
        <v>14</v>
      </c>
      <c r="N34" s="49">
        <f t="shared" ref="N34" si="4">N28+N29+N30+N31+N32+N33</f>
        <v>0</v>
      </c>
      <c r="O34" s="49">
        <f t="shared" ref="O34" si="5">O28+O29+O30+O31+O32+O33</f>
        <v>0</v>
      </c>
    </row>
    <row r="35" spans="1:16" ht="11.5" x14ac:dyDescent="0.25">
      <c r="A35" s="144"/>
      <c r="B35" s="144"/>
      <c r="C35" s="27"/>
      <c r="E35" s="15"/>
      <c r="F35" s="15"/>
      <c r="I35" s="27"/>
      <c r="J35" s="15"/>
      <c r="K35" s="15"/>
      <c r="M35" s="27"/>
      <c r="N35" s="15"/>
      <c r="O35" s="15"/>
    </row>
    <row r="36" spans="1:16" ht="11.5" x14ac:dyDescent="0.25">
      <c r="A36" s="144"/>
      <c r="B36" s="144"/>
      <c r="C36" s="27"/>
      <c r="D36" s="13" t="s">
        <v>371</v>
      </c>
      <c r="E36" s="132">
        <v>0</v>
      </c>
      <c r="F36" s="132">
        <v>0</v>
      </c>
      <c r="I36" s="13" t="s">
        <v>371</v>
      </c>
      <c r="J36" s="132">
        <v>0</v>
      </c>
      <c r="K36" s="132">
        <v>0</v>
      </c>
      <c r="M36" s="13" t="s">
        <v>371</v>
      </c>
      <c r="N36" s="149">
        <f t="shared" ref="N36:O42" si="6">J36/J$16</f>
        <v>0</v>
      </c>
      <c r="O36" s="149">
        <f t="shared" si="6"/>
        <v>0</v>
      </c>
    </row>
    <row r="37" spans="1:16" ht="11.5" x14ac:dyDescent="0.25">
      <c r="A37" s="144">
        <f>IF(OR(E37&lt;0,F37&lt;0,N37&lt;0,O37&lt;0),1,0)</f>
        <v>0</v>
      </c>
      <c r="B37" s="144"/>
      <c r="C37" s="27"/>
      <c r="D37" s="13" t="s">
        <v>70</v>
      </c>
      <c r="E37" s="132">
        <v>0</v>
      </c>
      <c r="F37" s="132">
        <v>0</v>
      </c>
      <c r="I37" s="13" t="s">
        <v>70</v>
      </c>
      <c r="J37" s="132">
        <v>0</v>
      </c>
      <c r="K37" s="132">
        <v>0</v>
      </c>
      <c r="M37" s="13" t="s">
        <v>70</v>
      </c>
      <c r="N37" s="149">
        <f t="shared" si="6"/>
        <v>0</v>
      </c>
      <c r="O37" s="149">
        <f t="shared" si="6"/>
        <v>0</v>
      </c>
    </row>
    <row r="38" spans="1:16" ht="11.5" x14ac:dyDescent="0.25">
      <c r="A38" s="144">
        <f>IF(OR(E38&gt;0,F38&gt;0,N38&gt;0,O38&gt;0),1,0)</f>
        <v>0</v>
      </c>
      <c r="B38" s="144"/>
      <c r="C38" s="27"/>
      <c r="D38" s="13" t="s">
        <v>15</v>
      </c>
      <c r="E38" s="132">
        <v>0</v>
      </c>
      <c r="F38" s="132">
        <v>0</v>
      </c>
      <c r="I38" s="13" t="s">
        <v>15</v>
      </c>
      <c r="J38" s="132">
        <v>0</v>
      </c>
      <c r="K38" s="132">
        <v>0</v>
      </c>
      <c r="M38" s="13" t="s">
        <v>15</v>
      </c>
      <c r="N38" s="149">
        <f t="shared" si="6"/>
        <v>0</v>
      </c>
      <c r="O38" s="149">
        <f t="shared" si="6"/>
        <v>0</v>
      </c>
    </row>
    <row r="39" spans="1:16" ht="11.5" x14ac:dyDescent="0.25">
      <c r="A39" s="144"/>
      <c r="B39" s="144"/>
      <c r="C39" s="27"/>
      <c r="D39" s="13" t="s">
        <v>168</v>
      </c>
      <c r="E39" s="132">
        <v>0</v>
      </c>
      <c r="F39" s="132">
        <v>0</v>
      </c>
      <c r="G39" s="27"/>
      <c r="H39" s="27"/>
      <c r="I39" s="13" t="s">
        <v>168</v>
      </c>
      <c r="J39" s="132">
        <v>0</v>
      </c>
      <c r="K39" s="132">
        <v>0</v>
      </c>
      <c r="L39" s="27"/>
      <c r="M39" s="13" t="s">
        <v>168</v>
      </c>
      <c r="N39" s="149">
        <f t="shared" si="6"/>
        <v>0</v>
      </c>
      <c r="O39" s="149">
        <f t="shared" si="6"/>
        <v>0</v>
      </c>
      <c r="P39" s="27"/>
    </row>
    <row r="40" spans="1:16" ht="11.5" x14ac:dyDescent="0.25">
      <c r="A40" s="144"/>
      <c r="B40" s="144"/>
      <c r="C40" s="27"/>
      <c r="D40" s="13" t="s">
        <v>143</v>
      </c>
      <c r="E40" s="132">
        <v>0</v>
      </c>
      <c r="F40" s="132">
        <v>0</v>
      </c>
      <c r="G40" s="27"/>
      <c r="H40" s="27"/>
      <c r="I40" s="13" t="s">
        <v>143</v>
      </c>
      <c r="J40" s="132">
        <v>0</v>
      </c>
      <c r="K40" s="132">
        <v>0</v>
      </c>
      <c r="L40" s="27"/>
      <c r="M40" s="13" t="s">
        <v>143</v>
      </c>
      <c r="N40" s="149">
        <f t="shared" si="6"/>
        <v>0</v>
      </c>
      <c r="O40" s="149">
        <f t="shared" si="6"/>
        <v>0</v>
      </c>
      <c r="P40" s="27"/>
    </row>
    <row r="41" spans="1:16" ht="11.5" x14ac:dyDescent="0.25">
      <c r="A41" s="144">
        <f>IF(OR(E41&lt;0,F41&lt;0,N41&lt;0,O41&lt;0),1,0)</f>
        <v>0</v>
      </c>
      <c r="B41" s="144"/>
      <c r="C41" s="27"/>
      <c r="D41" s="13" t="s">
        <v>169</v>
      </c>
      <c r="E41" s="132">
        <v>0</v>
      </c>
      <c r="F41" s="132">
        <v>0</v>
      </c>
      <c r="G41" s="27"/>
      <c r="H41" s="27"/>
      <c r="I41" s="13" t="s">
        <v>169</v>
      </c>
      <c r="J41" s="132">
        <v>0</v>
      </c>
      <c r="K41" s="132">
        <v>0</v>
      </c>
      <c r="L41" s="27"/>
      <c r="M41" s="13" t="s">
        <v>169</v>
      </c>
      <c r="N41" s="149">
        <f t="shared" si="6"/>
        <v>0</v>
      </c>
      <c r="O41" s="149">
        <f t="shared" si="6"/>
        <v>0</v>
      </c>
      <c r="P41" s="27"/>
    </row>
    <row r="42" spans="1:16" ht="11.5" x14ac:dyDescent="0.25">
      <c r="A42" s="144"/>
      <c r="B42" s="144"/>
      <c r="C42" s="27"/>
      <c r="D42" s="13" t="s">
        <v>130</v>
      </c>
      <c r="E42" s="132">
        <v>0</v>
      </c>
      <c r="F42" s="132">
        <v>0</v>
      </c>
      <c r="G42" s="27"/>
      <c r="H42" s="27"/>
      <c r="I42" s="13" t="s">
        <v>130</v>
      </c>
      <c r="J42" s="132">
        <v>0</v>
      </c>
      <c r="K42" s="132">
        <v>0</v>
      </c>
      <c r="L42" s="27"/>
      <c r="M42" s="13" t="s">
        <v>130</v>
      </c>
      <c r="N42" s="149">
        <f t="shared" si="6"/>
        <v>0</v>
      </c>
      <c r="O42" s="149">
        <f t="shared" si="6"/>
        <v>0</v>
      </c>
      <c r="P42" s="27"/>
    </row>
    <row r="43" spans="1:16" ht="11.5" x14ac:dyDescent="0.25">
      <c r="A43" s="144"/>
      <c r="B43" s="144"/>
      <c r="C43" s="27"/>
      <c r="D43" s="14" t="s">
        <v>16</v>
      </c>
      <c r="E43" s="49">
        <f t="shared" ref="E43:F43" si="7">E34+E36+E37+E38+E39+E40+E41+E42</f>
        <v>0</v>
      </c>
      <c r="F43" s="49">
        <f t="shared" si="7"/>
        <v>0</v>
      </c>
      <c r="I43" s="14" t="s">
        <v>16</v>
      </c>
      <c r="J43" s="49">
        <f t="shared" ref="J43:K43" si="8">J34+J36+J37+J38+J39+J40+J41+J42</f>
        <v>0</v>
      </c>
      <c r="K43" s="49">
        <f t="shared" si="8"/>
        <v>0</v>
      </c>
      <c r="M43" s="14" t="s">
        <v>16</v>
      </c>
      <c r="N43" s="49">
        <f t="shared" ref="N43" si="9">N34+N36+N37+N38+N39+N40+N41+N42</f>
        <v>0</v>
      </c>
      <c r="O43" s="49">
        <f t="shared" ref="O43" si="10">O34+O36+O37+O38+O39+O40+O41+O42</f>
        <v>0</v>
      </c>
    </row>
    <row r="44" spans="1:16" ht="11.5" x14ac:dyDescent="0.25">
      <c r="A44" s="144"/>
      <c r="B44" s="144"/>
      <c r="C44" s="27"/>
      <c r="E44" s="15"/>
      <c r="F44" s="15"/>
      <c r="I44" s="27"/>
      <c r="J44" s="15"/>
      <c r="K44" s="15"/>
      <c r="M44" s="27"/>
      <c r="N44" s="15"/>
      <c r="O44" s="15"/>
    </row>
    <row r="45" spans="1:16" ht="11.5" x14ac:dyDescent="0.25">
      <c r="A45" s="144"/>
      <c r="B45" s="144"/>
      <c r="C45" s="27"/>
      <c r="D45" s="13" t="s">
        <v>170</v>
      </c>
      <c r="E45" s="132">
        <v>0</v>
      </c>
      <c r="F45" s="132">
        <v>0</v>
      </c>
      <c r="I45" s="13" t="s">
        <v>170</v>
      </c>
      <c r="J45" s="132">
        <v>0</v>
      </c>
      <c r="K45" s="132">
        <v>0</v>
      </c>
      <c r="M45" s="13" t="s">
        <v>170</v>
      </c>
      <c r="N45" s="149">
        <f>J45/J$16</f>
        <v>0</v>
      </c>
      <c r="O45" s="149">
        <f>K45/K$16</f>
        <v>0</v>
      </c>
    </row>
    <row r="46" spans="1:16" ht="11.5" x14ac:dyDescent="0.25">
      <c r="A46" s="144"/>
      <c r="B46" s="144"/>
      <c r="C46" s="27"/>
      <c r="D46" s="13" t="s">
        <v>181</v>
      </c>
      <c r="E46" s="132">
        <v>0</v>
      </c>
      <c r="F46" s="132">
        <v>0</v>
      </c>
      <c r="G46" s="27"/>
      <c r="H46" s="27"/>
      <c r="I46" s="13" t="s">
        <v>181</v>
      </c>
      <c r="J46" s="132">
        <v>0</v>
      </c>
      <c r="K46" s="132">
        <v>0</v>
      </c>
      <c r="L46" s="27"/>
      <c r="M46" s="13" t="s">
        <v>181</v>
      </c>
      <c r="N46" s="149">
        <f>J46/J$16</f>
        <v>0</v>
      </c>
      <c r="O46" s="149">
        <f>K46/K$16</f>
        <v>0</v>
      </c>
      <c r="P46" s="27"/>
    </row>
    <row r="47" spans="1:16" ht="11.5" x14ac:dyDescent="0.25">
      <c r="A47" s="144"/>
      <c r="B47" s="144"/>
      <c r="C47" s="27"/>
      <c r="D47" s="14" t="s">
        <v>17</v>
      </c>
      <c r="E47" s="49">
        <f t="shared" ref="E47:F47" si="11">E43+E45+E46</f>
        <v>0</v>
      </c>
      <c r="F47" s="49">
        <f t="shared" si="11"/>
        <v>0</v>
      </c>
      <c r="I47" s="14" t="s">
        <v>17</v>
      </c>
      <c r="J47" s="49">
        <f t="shared" ref="J47:K47" si="12">J43+J45+J46</f>
        <v>0</v>
      </c>
      <c r="K47" s="49">
        <f t="shared" si="12"/>
        <v>0</v>
      </c>
      <c r="M47" s="14" t="s">
        <v>17</v>
      </c>
      <c r="N47" s="49">
        <f t="shared" ref="N47" si="13">N43+N45+N46</f>
        <v>0</v>
      </c>
      <c r="O47" s="49">
        <f t="shared" ref="O47" si="14">O43+O45+O46</f>
        <v>0</v>
      </c>
    </row>
    <row r="48" spans="1:16" ht="11.5" x14ac:dyDescent="0.25">
      <c r="A48" s="144"/>
      <c r="B48" s="144"/>
      <c r="C48" s="27"/>
      <c r="D48" s="13" t="s">
        <v>2</v>
      </c>
      <c r="E48" s="132">
        <v>0</v>
      </c>
      <c r="F48" s="132">
        <v>0</v>
      </c>
      <c r="I48" s="13" t="s">
        <v>2</v>
      </c>
      <c r="J48" s="132">
        <v>0</v>
      </c>
      <c r="K48" s="132">
        <v>0</v>
      </c>
      <c r="M48" s="13" t="s">
        <v>2</v>
      </c>
      <c r="N48" s="149">
        <f>J48/J$16</f>
        <v>0</v>
      </c>
      <c r="O48" s="149">
        <f>K48/K$16</f>
        <v>0</v>
      </c>
    </row>
    <row r="49" spans="1:16" ht="11.5" x14ac:dyDescent="0.25">
      <c r="A49" s="144">
        <f>IF(OR(E49&gt;0,F49&gt;0,,N49&gt;0,O49&gt;0),1,0)</f>
        <v>0</v>
      </c>
      <c r="B49" s="144"/>
      <c r="C49" s="27"/>
      <c r="D49" s="13" t="s">
        <v>18</v>
      </c>
      <c r="E49" s="132">
        <v>0</v>
      </c>
      <c r="F49" s="132">
        <v>0</v>
      </c>
      <c r="I49" s="13" t="s">
        <v>18</v>
      </c>
      <c r="J49" s="132">
        <v>0</v>
      </c>
      <c r="K49" s="132">
        <v>0</v>
      </c>
      <c r="M49" s="13" t="s">
        <v>18</v>
      </c>
      <c r="N49" s="149">
        <f>J49/J$16</f>
        <v>0</v>
      </c>
      <c r="O49" s="149">
        <f>K49/K$16</f>
        <v>0</v>
      </c>
    </row>
    <row r="50" spans="1:16" ht="11.5" x14ac:dyDescent="0.25">
      <c r="A50" s="144"/>
      <c r="B50" s="144"/>
      <c r="C50" s="27"/>
      <c r="D50" s="14" t="s">
        <v>19</v>
      </c>
      <c r="E50" s="49">
        <f>E47+E48+E49</f>
        <v>0</v>
      </c>
      <c r="F50" s="49">
        <f>F47+F48+F49</f>
        <v>0</v>
      </c>
      <c r="I50" s="14" t="s">
        <v>19</v>
      </c>
      <c r="J50" s="49">
        <f>J47+J48+J49</f>
        <v>0</v>
      </c>
      <c r="K50" s="49">
        <f>K47+K48+K49</f>
        <v>0</v>
      </c>
      <c r="M50" s="14" t="s">
        <v>19</v>
      </c>
      <c r="N50" s="49">
        <f>N47+N48+N49</f>
        <v>0</v>
      </c>
      <c r="O50" s="49">
        <f>O47+O48+O49</f>
        <v>0</v>
      </c>
    </row>
    <row r="51" spans="1:16" ht="11.5" x14ac:dyDescent="0.25">
      <c r="A51" s="144"/>
      <c r="B51" s="144"/>
      <c r="C51" s="27"/>
      <c r="E51" s="15"/>
      <c r="F51" s="15"/>
      <c r="I51" s="27"/>
      <c r="J51" s="15"/>
      <c r="K51" s="15"/>
      <c r="M51" s="27"/>
      <c r="N51" s="15"/>
      <c r="O51" s="15"/>
    </row>
    <row r="52" spans="1:16" ht="14.5" x14ac:dyDescent="0.35">
      <c r="A52" s="144">
        <f>IF(OR(E52&gt;0,F52&gt;0,N52&gt;0,O52&gt;0),1,0)</f>
        <v>0</v>
      </c>
      <c r="B52" s="144"/>
      <c r="C52" s="38"/>
      <c r="D52" s="37" t="s">
        <v>20</v>
      </c>
      <c r="E52" s="132">
        <v>0</v>
      </c>
      <c r="F52" s="132">
        <v>0</v>
      </c>
      <c r="G52" s="38"/>
      <c r="H52" s="38"/>
      <c r="I52" s="37" t="s">
        <v>198</v>
      </c>
      <c r="J52" s="132">
        <v>0</v>
      </c>
      <c r="K52" s="132">
        <v>0</v>
      </c>
      <c r="L52" s="38"/>
      <c r="M52" s="37" t="s">
        <v>20</v>
      </c>
      <c r="N52" s="149">
        <f>J52/J$16</f>
        <v>0</v>
      </c>
      <c r="O52" s="149">
        <f>K52/K$16</f>
        <v>0</v>
      </c>
      <c r="P52" s="38"/>
    </row>
    <row r="53" spans="1:16" ht="14.5" x14ac:dyDescent="0.35">
      <c r="A53" s="144">
        <f>IF(OR(E53&gt;0,F53&gt;0,N53&gt;0,O53&gt;0),1,0)</f>
        <v>0</v>
      </c>
      <c r="B53" s="144"/>
      <c r="C53" s="38"/>
      <c r="D53" s="37" t="s">
        <v>107</v>
      </c>
      <c r="E53" s="132">
        <v>0</v>
      </c>
      <c r="F53" s="132">
        <v>0</v>
      </c>
      <c r="G53" s="38"/>
      <c r="H53" s="38"/>
      <c r="I53" s="37" t="s">
        <v>200</v>
      </c>
      <c r="J53" s="132">
        <v>0</v>
      </c>
      <c r="K53" s="132">
        <v>0</v>
      </c>
      <c r="L53" s="38"/>
      <c r="M53" s="37" t="s">
        <v>107</v>
      </c>
      <c r="N53" s="149">
        <f>J53/J$16</f>
        <v>0</v>
      </c>
      <c r="O53" s="149">
        <f>K53/K$16</f>
        <v>0</v>
      </c>
      <c r="P53" s="38"/>
    </row>
    <row r="54" spans="1:16" ht="11.5" x14ac:dyDescent="0.25">
      <c r="A54" s="144"/>
      <c r="B54" s="144"/>
      <c r="C54" s="27"/>
      <c r="E54" s="15"/>
      <c r="F54" s="15"/>
      <c r="I54" s="27"/>
      <c r="J54" s="15"/>
      <c r="K54" s="15"/>
      <c r="M54" s="27"/>
      <c r="N54" s="15"/>
      <c r="O54" s="15"/>
    </row>
    <row r="55" spans="1:16" ht="13" x14ac:dyDescent="0.3">
      <c r="A55" s="144"/>
      <c r="B55" s="144"/>
      <c r="C55" s="27"/>
      <c r="D55" s="28" t="s">
        <v>21</v>
      </c>
      <c r="E55" s="148" t="str">
        <f>E21</f>
        <v>31/XX/20XX</v>
      </c>
      <c r="F55" s="148" t="str">
        <f>F21</f>
        <v>31/XX/20XX</v>
      </c>
      <c r="I55" s="28" t="s">
        <v>186</v>
      </c>
      <c r="J55" s="148" t="str">
        <f>J21</f>
        <v>31/XX/20XX</v>
      </c>
      <c r="K55" s="148" t="str">
        <f>K21</f>
        <v>31/XX/20XX</v>
      </c>
      <c r="M55" s="28" t="s">
        <v>21</v>
      </c>
      <c r="N55" s="148" t="str">
        <f>N21</f>
        <v>31/XX/20XX</v>
      </c>
      <c r="O55" s="148" t="str">
        <f>O21</f>
        <v>31/XX/20XX</v>
      </c>
    </row>
    <row r="56" spans="1:16" ht="11.5" x14ac:dyDescent="0.25">
      <c r="A56" s="144"/>
      <c r="B56" s="144"/>
      <c r="C56" s="27"/>
      <c r="D56" s="13" t="s">
        <v>182</v>
      </c>
      <c r="E56" s="132">
        <v>0</v>
      </c>
      <c r="F56" s="132">
        <v>0</v>
      </c>
      <c r="I56" s="13" t="s">
        <v>182</v>
      </c>
      <c r="J56" s="132">
        <v>0</v>
      </c>
      <c r="K56" s="132">
        <v>0</v>
      </c>
      <c r="M56" s="13" t="s">
        <v>182</v>
      </c>
      <c r="N56" s="149">
        <f t="shared" ref="N56:O60" si="15">J56/J$17</f>
        <v>0</v>
      </c>
      <c r="O56" s="149">
        <f t="shared" si="15"/>
        <v>0</v>
      </c>
    </row>
    <row r="57" spans="1:16" ht="11.5" x14ac:dyDescent="0.25">
      <c r="A57" s="144">
        <f>IF(OR(E57&lt;0,F57&lt;0,N57&lt;0,O57&lt;0),1,0)</f>
        <v>0</v>
      </c>
      <c r="B57" s="144"/>
      <c r="C57" s="27"/>
      <c r="D57" s="13" t="s">
        <v>171</v>
      </c>
      <c r="E57" s="132">
        <v>0</v>
      </c>
      <c r="F57" s="132">
        <v>0</v>
      </c>
      <c r="I57" s="13" t="s">
        <v>171</v>
      </c>
      <c r="J57" s="132">
        <v>0</v>
      </c>
      <c r="K57" s="132">
        <v>0</v>
      </c>
      <c r="M57" s="13" t="s">
        <v>171</v>
      </c>
      <c r="N57" s="149">
        <f t="shared" si="15"/>
        <v>0</v>
      </c>
      <c r="O57" s="149">
        <f t="shared" si="15"/>
        <v>0</v>
      </c>
    </row>
    <row r="58" spans="1:16" ht="11.5" x14ac:dyDescent="0.25">
      <c r="A58" s="144">
        <f>IF(OR(E58&lt;0,F58&lt;0,N58&lt;0,O58&lt;0),1,0)</f>
        <v>0</v>
      </c>
      <c r="B58" s="144"/>
      <c r="C58" s="27"/>
      <c r="D58" s="13" t="s">
        <v>22</v>
      </c>
      <c r="E58" s="132">
        <v>0</v>
      </c>
      <c r="F58" s="132">
        <v>0</v>
      </c>
      <c r="I58" s="13" t="s">
        <v>22</v>
      </c>
      <c r="J58" s="132">
        <v>0</v>
      </c>
      <c r="K58" s="132">
        <v>0</v>
      </c>
      <c r="M58" s="13" t="s">
        <v>22</v>
      </c>
      <c r="N58" s="149">
        <f t="shared" si="15"/>
        <v>0</v>
      </c>
      <c r="O58" s="149">
        <f t="shared" si="15"/>
        <v>0</v>
      </c>
    </row>
    <row r="59" spans="1:16" ht="11.5" x14ac:dyDescent="0.25">
      <c r="A59" s="144">
        <f>IF(OR(E59&lt;0,F59&lt;0,N59&lt;0,O59&lt;0),1,0)</f>
        <v>0</v>
      </c>
      <c r="B59" s="144"/>
      <c r="C59" s="27"/>
      <c r="D59" s="13" t="s">
        <v>104</v>
      </c>
      <c r="E59" s="132">
        <v>0</v>
      </c>
      <c r="F59" s="132">
        <v>0</v>
      </c>
      <c r="I59" s="13" t="s">
        <v>104</v>
      </c>
      <c r="J59" s="132">
        <v>0</v>
      </c>
      <c r="K59" s="132">
        <v>0</v>
      </c>
      <c r="M59" s="13" t="s">
        <v>104</v>
      </c>
      <c r="N59" s="149">
        <f t="shared" si="15"/>
        <v>0</v>
      </c>
      <c r="O59" s="149">
        <f t="shared" si="15"/>
        <v>0</v>
      </c>
    </row>
    <row r="60" spans="1:16" ht="11.5" x14ac:dyDescent="0.25">
      <c r="A60" s="144">
        <f>IF(OR(E60&lt;0,F60&lt;0,N60&lt;0,O60&lt;0),1,0)</f>
        <v>0</v>
      </c>
      <c r="B60" s="144"/>
      <c r="C60" s="27"/>
      <c r="D60" s="13" t="s">
        <v>105</v>
      </c>
      <c r="E60" s="132">
        <v>0</v>
      </c>
      <c r="F60" s="132">
        <v>0</v>
      </c>
      <c r="G60" s="27"/>
      <c r="H60" s="27"/>
      <c r="I60" s="13" t="s">
        <v>105</v>
      </c>
      <c r="J60" s="132">
        <v>0</v>
      </c>
      <c r="K60" s="132">
        <v>0</v>
      </c>
      <c r="L60" s="27"/>
      <c r="M60" s="13" t="s">
        <v>105</v>
      </c>
      <c r="N60" s="149">
        <f t="shared" si="15"/>
        <v>0</v>
      </c>
      <c r="O60" s="149">
        <f t="shared" si="15"/>
        <v>0</v>
      </c>
      <c r="P60" s="27"/>
    </row>
    <row r="61" spans="1:16" ht="11.5" x14ac:dyDescent="0.25">
      <c r="A61" s="144"/>
      <c r="B61" s="144"/>
      <c r="C61" s="27"/>
      <c r="D61" s="14" t="s">
        <v>23</v>
      </c>
      <c r="E61" s="49">
        <f t="shared" ref="E61:F61" si="16">SUM(E56:E60)</f>
        <v>0</v>
      </c>
      <c r="F61" s="49">
        <f t="shared" si="16"/>
        <v>0</v>
      </c>
      <c r="I61" s="14" t="s">
        <v>23</v>
      </c>
      <c r="J61" s="49">
        <f t="shared" ref="J61:K61" si="17">SUM(J56:J60)</f>
        <v>0</v>
      </c>
      <c r="K61" s="49">
        <f t="shared" si="17"/>
        <v>0</v>
      </c>
      <c r="M61" s="14" t="s">
        <v>23</v>
      </c>
      <c r="N61" s="49">
        <f t="shared" ref="N61" si="18">SUM(N56:N60)</f>
        <v>0</v>
      </c>
      <c r="O61" s="49">
        <f t="shared" ref="O61" si="19">SUM(O56:O60)</f>
        <v>0</v>
      </c>
    </row>
    <row r="62" spans="1:16" ht="11.5" x14ac:dyDescent="0.25">
      <c r="A62" s="144"/>
      <c r="B62" s="144"/>
      <c r="C62" s="27"/>
      <c r="E62" s="17"/>
      <c r="F62" s="17"/>
      <c r="I62" s="27"/>
      <c r="J62" s="17"/>
      <c r="K62" s="17"/>
      <c r="M62" s="27"/>
      <c r="N62" s="17"/>
      <c r="O62" s="17"/>
    </row>
    <row r="63" spans="1:16" ht="11.5" x14ac:dyDescent="0.25">
      <c r="A63" s="144">
        <f t="shared" ref="A63:A72" si="20">IF(OR(E63&lt;0,F63&lt;0,N63&lt;0,O63&lt;0),1,0)</f>
        <v>0</v>
      </c>
      <c r="B63" s="144"/>
      <c r="C63" s="27"/>
      <c r="D63" s="18" t="s">
        <v>106</v>
      </c>
      <c r="E63" s="132">
        <v>0</v>
      </c>
      <c r="F63" s="132">
        <v>0</v>
      </c>
      <c r="G63" s="27"/>
      <c r="H63" s="27"/>
      <c r="I63" s="18" t="s">
        <v>106</v>
      </c>
      <c r="J63" s="132">
        <v>0</v>
      </c>
      <c r="K63" s="132">
        <v>0</v>
      </c>
      <c r="L63" s="27"/>
      <c r="M63" s="18" t="s">
        <v>106</v>
      </c>
      <c r="N63" s="149">
        <f t="shared" ref="N63:N72" si="21">J63/J$17</f>
        <v>0</v>
      </c>
      <c r="O63" s="149">
        <f t="shared" ref="O63:O72" si="22">K63/K$17</f>
        <v>0</v>
      </c>
      <c r="P63" s="27"/>
    </row>
    <row r="64" spans="1:16" ht="11.5" x14ac:dyDescent="0.25">
      <c r="A64" s="144">
        <f t="shared" si="20"/>
        <v>0</v>
      </c>
      <c r="B64" s="144"/>
      <c r="C64" s="27"/>
      <c r="D64" s="18" t="s">
        <v>327</v>
      </c>
      <c r="E64" s="132">
        <v>0</v>
      </c>
      <c r="F64" s="132">
        <v>0</v>
      </c>
      <c r="I64" s="18" t="s">
        <v>327</v>
      </c>
      <c r="J64" s="132">
        <v>0</v>
      </c>
      <c r="K64" s="132">
        <v>0</v>
      </c>
      <c r="M64" s="18" t="s">
        <v>327</v>
      </c>
      <c r="N64" s="149">
        <f t="shared" si="21"/>
        <v>0</v>
      </c>
      <c r="O64" s="149">
        <f t="shared" si="22"/>
        <v>0</v>
      </c>
    </row>
    <row r="65" spans="1:16" ht="11.5" x14ac:dyDescent="0.25">
      <c r="A65" s="144">
        <f t="shared" si="20"/>
        <v>0</v>
      </c>
      <c r="B65" s="144"/>
      <c r="C65" s="27"/>
      <c r="D65" s="18" t="s">
        <v>114</v>
      </c>
      <c r="E65" s="132">
        <v>0</v>
      </c>
      <c r="F65" s="132">
        <v>0</v>
      </c>
      <c r="G65" s="27"/>
      <c r="H65" s="27"/>
      <c r="I65" s="18" t="s">
        <v>114</v>
      </c>
      <c r="J65" s="132">
        <v>0</v>
      </c>
      <c r="K65" s="132">
        <v>0</v>
      </c>
      <c r="L65" s="27"/>
      <c r="M65" s="18" t="s">
        <v>114</v>
      </c>
      <c r="N65" s="149">
        <f t="shared" si="21"/>
        <v>0</v>
      </c>
      <c r="O65" s="149">
        <f t="shared" si="22"/>
        <v>0</v>
      </c>
      <c r="P65" s="27"/>
    </row>
    <row r="66" spans="1:16" ht="11.5" x14ac:dyDescent="0.25">
      <c r="A66" s="144">
        <f t="shared" si="20"/>
        <v>0</v>
      </c>
      <c r="B66" s="144"/>
      <c r="C66" s="27"/>
      <c r="D66" s="18" t="s">
        <v>131</v>
      </c>
      <c r="E66" s="132">
        <v>0</v>
      </c>
      <c r="F66" s="132">
        <v>0</v>
      </c>
      <c r="I66" s="18" t="s">
        <v>131</v>
      </c>
      <c r="J66" s="132">
        <v>0</v>
      </c>
      <c r="K66" s="132">
        <v>0</v>
      </c>
      <c r="M66" s="18" t="s">
        <v>131</v>
      </c>
      <c r="N66" s="149">
        <f t="shared" si="21"/>
        <v>0</v>
      </c>
      <c r="O66" s="149">
        <f t="shared" si="22"/>
        <v>0</v>
      </c>
    </row>
    <row r="67" spans="1:16" ht="11.5" x14ac:dyDescent="0.25">
      <c r="A67" s="144">
        <f t="shared" si="20"/>
        <v>0</v>
      </c>
      <c r="B67" s="144"/>
      <c r="C67" s="27"/>
      <c r="D67" s="18" t="s">
        <v>132</v>
      </c>
      <c r="E67" s="132">
        <v>0</v>
      </c>
      <c r="F67" s="132">
        <v>0</v>
      </c>
      <c r="G67" s="27"/>
      <c r="H67" s="27"/>
      <c r="I67" s="18" t="s">
        <v>132</v>
      </c>
      <c r="J67" s="132">
        <v>0</v>
      </c>
      <c r="K67" s="132">
        <v>0</v>
      </c>
      <c r="L67" s="27"/>
      <c r="M67" s="18" t="s">
        <v>132</v>
      </c>
      <c r="N67" s="149">
        <f t="shared" si="21"/>
        <v>0</v>
      </c>
      <c r="O67" s="149">
        <f t="shared" si="22"/>
        <v>0</v>
      </c>
      <c r="P67" s="27"/>
    </row>
    <row r="68" spans="1:16" ht="11.5" x14ac:dyDescent="0.25">
      <c r="A68" s="144">
        <f t="shared" si="20"/>
        <v>0</v>
      </c>
      <c r="B68" s="144"/>
      <c r="C68" s="27"/>
      <c r="D68" s="18" t="s">
        <v>108</v>
      </c>
      <c r="E68" s="132">
        <v>0</v>
      </c>
      <c r="F68" s="132">
        <v>0</v>
      </c>
      <c r="G68" s="27"/>
      <c r="H68" s="27"/>
      <c r="I68" s="18" t="s">
        <v>108</v>
      </c>
      <c r="J68" s="132">
        <v>0</v>
      </c>
      <c r="K68" s="132">
        <v>0</v>
      </c>
      <c r="L68" s="27"/>
      <c r="M68" s="18" t="s">
        <v>108</v>
      </c>
      <c r="N68" s="149">
        <f t="shared" si="21"/>
        <v>0</v>
      </c>
      <c r="O68" s="149">
        <f t="shared" si="22"/>
        <v>0</v>
      </c>
      <c r="P68" s="27"/>
    </row>
    <row r="69" spans="1:16" ht="11.5" x14ac:dyDescent="0.25">
      <c r="A69" s="144">
        <f t="shared" si="20"/>
        <v>0</v>
      </c>
      <c r="B69" s="144"/>
      <c r="C69" s="27"/>
      <c r="D69" s="18" t="s">
        <v>328</v>
      </c>
      <c r="E69" s="132">
        <v>0</v>
      </c>
      <c r="F69" s="132">
        <v>0</v>
      </c>
      <c r="I69" s="18" t="s">
        <v>328</v>
      </c>
      <c r="J69" s="132">
        <v>0</v>
      </c>
      <c r="K69" s="132">
        <v>0</v>
      </c>
      <c r="M69" s="18" t="s">
        <v>328</v>
      </c>
      <c r="N69" s="149">
        <f t="shared" si="21"/>
        <v>0</v>
      </c>
      <c r="O69" s="149">
        <f t="shared" si="22"/>
        <v>0</v>
      </c>
    </row>
    <row r="70" spans="1:16" ht="11.5" x14ac:dyDescent="0.25">
      <c r="A70" s="144">
        <f t="shared" si="20"/>
        <v>0</v>
      </c>
      <c r="B70" s="144"/>
      <c r="C70" s="27"/>
      <c r="D70" s="18" t="s">
        <v>172</v>
      </c>
      <c r="E70" s="132">
        <v>0</v>
      </c>
      <c r="F70" s="132">
        <v>0</v>
      </c>
      <c r="I70" s="18" t="s">
        <v>172</v>
      </c>
      <c r="J70" s="132">
        <v>0</v>
      </c>
      <c r="K70" s="132">
        <v>0</v>
      </c>
      <c r="M70" s="18" t="s">
        <v>172</v>
      </c>
      <c r="N70" s="149">
        <f t="shared" si="21"/>
        <v>0</v>
      </c>
      <c r="O70" s="149">
        <f t="shared" si="22"/>
        <v>0</v>
      </c>
    </row>
    <row r="71" spans="1:16" ht="11.5" x14ac:dyDescent="0.25">
      <c r="A71" s="144">
        <f t="shared" si="20"/>
        <v>0</v>
      </c>
      <c r="B71" s="144"/>
      <c r="C71" s="27"/>
      <c r="D71" s="18" t="s">
        <v>109</v>
      </c>
      <c r="E71" s="132">
        <v>0</v>
      </c>
      <c r="F71" s="132">
        <v>0</v>
      </c>
      <c r="G71" s="27"/>
      <c r="H71" s="27"/>
      <c r="I71" s="18" t="s">
        <v>109</v>
      </c>
      <c r="J71" s="132">
        <v>0</v>
      </c>
      <c r="K71" s="132">
        <v>0</v>
      </c>
      <c r="L71" s="27"/>
      <c r="M71" s="18" t="s">
        <v>109</v>
      </c>
      <c r="N71" s="149">
        <f t="shared" si="21"/>
        <v>0</v>
      </c>
      <c r="O71" s="149">
        <f t="shared" si="22"/>
        <v>0</v>
      </c>
      <c r="P71" s="27"/>
    </row>
    <row r="72" spans="1:16" ht="11.5" x14ac:dyDescent="0.25">
      <c r="A72" s="144">
        <f t="shared" si="20"/>
        <v>0</v>
      </c>
      <c r="B72" s="144"/>
      <c r="C72" s="27"/>
      <c r="D72" s="18" t="s">
        <v>110</v>
      </c>
      <c r="E72" s="132">
        <v>0</v>
      </c>
      <c r="F72" s="132">
        <v>0</v>
      </c>
      <c r="G72" s="27"/>
      <c r="H72" s="27"/>
      <c r="I72" s="18" t="s">
        <v>110</v>
      </c>
      <c r="J72" s="132">
        <v>0</v>
      </c>
      <c r="K72" s="132">
        <v>0</v>
      </c>
      <c r="L72" s="27"/>
      <c r="M72" s="18" t="s">
        <v>110</v>
      </c>
      <c r="N72" s="149">
        <f t="shared" si="21"/>
        <v>0</v>
      </c>
      <c r="O72" s="149">
        <f t="shared" si="22"/>
        <v>0</v>
      </c>
      <c r="P72" s="27"/>
    </row>
    <row r="73" spans="1:16" ht="11.5" x14ac:dyDescent="0.25">
      <c r="A73" s="144"/>
      <c r="B73" s="144"/>
      <c r="C73" s="27"/>
      <c r="D73" s="14" t="s">
        <v>24</v>
      </c>
      <c r="E73" s="49">
        <f>SUM(E63:E72)</f>
        <v>0</v>
      </c>
      <c r="F73" s="49">
        <f>SUM(F63:F72)</f>
        <v>0</v>
      </c>
      <c r="I73" s="14" t="s">
        <v>24</v>
      </c>
      <c r="J73" s="49">
        <f>SUM(J63:J72)</f>
        <v>0</v>
      </c>
      <c r="K73" s="49">
        <f>SUM(K63:K72)</f>
        <v>0</v>
      </c>
      <c r="M73" s="14" t="s">
        <v>24</v>
      </c>
      <c r="N73" s="49">
        <f>SUM(N63:N72)</f>
        <v>0</v>
      </c>
      <c r="O73" s="49">
        <f>SUM(O63:O72)</f>
        <v>0</v>
      </c>
    </row>
    <row r="74" spans="1:16" ht="11.5" x14ac:dyDescent="0.25">
      <c r="A74" s="144"/>
      <c r="B74" s="144"/>
      <c r="C74" s="27"/>
      <c r="D74" s="27"/>
      <c r="E74" s="17"/>
      <c r="F74" s="17"/>
      <c r="G74" s="27"/>
      <c r="H74" s="27"/>
      <c r="I74" s="27"/>
      <c r="J74" s="17"/>
      <c r="K74" s="17"/>
      <c r="M74" s="27"/>
      <c r="N74" s="17"/>
      <c r="O74" s="17"/>
    </row>
    <row r="75" spans="1:16" ht="11.5" x14ac:dyDescent="0.25">
      <c r="A75" s="144">
        <f t="shared" ref="A75:A90" si="23">IF(OR(E75&lt;0,F75&lt;0,N75&lt;0,O75&lt;0),1,0)</f>
        <v>0</v>
      </c>
      <c r="B75" s="144"/>
      <c r="C75" s="27"/>
      <c r="D75" s="13" t="s">
        <v>25</v>
      </c>
      <c r="E75" s="132">
        <v>0</v>
      </c>
      <c r="F75" s="132">
        <v>0</v>
      </c>
      <c r="I75" s="13" t="s">
        <v>25</v>
      </c>
      <c r="J75" s="132">
        <v>0</v>
      </c>
      <c r="K75" s="132">
        <v>0</v>
      </c>
      <c r="M75" s="13" t="s">
        <v>25</v>
      </c>
      <c r="N75" s="149">
        <f t="shared" ref="N75:N90" si="24">J75/J$17</f>
        <v>0</v>
      </c>
      <c r="O75" s="149">
        <f t="shared" ref="O75:O90" si="25">K75/K$17</f>
        <v>0</v>
      </c>
    </row>
    <row r="76" spans="1:16" ht="11.5" x14ac:dyDescent="0.25">
      <c r="A76" s="144">
        <f t="shared" si="23"/>
        <v>0</v>
      </c>
      <c r="B76" s="144"/>
      <c r="C76" s="27"/>
      <c r="D76" s="13" t="s">
        <v>111</v>
      </c>
      <c r="E76" s="132">
        <v>0</v>
      </c>
      <c r="F76" s="132">
        <v>0</v>
      </c>
      <c r="I76" s="13" t="s">
        <v>111</v>
      </c>
      <c r="J76" s="132">
        <v>0</v>
      </c>
      <c r="K76" s="132">
        <v>0</v>
      </c>
      <c r="M76" s="13" t="s">
        <v>111</v>
      </c>
      <c r="N76" s="149">
        <f t="shared" si="24"/>
        <v>0</v>
      </c>
      <c r="O76" s="149">
        <f t="shared" si="25"/>
        <v>0</v>
      </c>
    </row>
    <row r="77" spans="1:16" ht="11.5" x14ac:dyDescent="0.25">
      <c r="A77" s="144">
        <f t="shared" si="23"/>
        <v>0</v>
      </c>
      <c r="B77" s="144"/>
      <c r="C77" s="27"/>
      <c r="D77" s="13" t="s">
        <v>112</v>
      </c>
      <c r="E77" s="132">
        <v>0</v>
      </c>
      <c r="F77" s="132">
        <v>0</v>
      </c>
      <c r="G77" s="27"/>
      <c r="H77" s="27"/>
      <c r="I77" s="13" t="s">
        <v>112</v>
      </c>
      <c r="J77" s="132">
        <v>0</v>
      </c>
      <c r="K77" s="132">
        <v>0</v>
      </c>
      <c r="L77" s="27"/>
      <c r="M77" s="13" t="s">
        <v>112</v>
      </c>
      <c r="N77" s="149">
        <f t="shared" si="24"/>
        <v>0</v>
      </c>
      <c r="O77" s="149">
        <f t="shared" si="25"/>
        <v>0</v>
      </c>
      <c r="P77" s="27"/>
    </row>
    <row r="78" spans="1:16" ht="11.5" x14ac:dyDescent="0.25">
      <c r="A78" s="144">
        <f t="shared" si="23"/>
        <v>0</v>
      </c>
      <c r="B78" s="144"/>
      <c r="C78" s="27"/>
      <c r="D78" s="13" t="s">
        <v>110</v>
      </c>
      <c r="E78" s="132">
        <v>0</v>
      </c>
      <c r="F78" s="132">
        <v>0</v>
      </c>
      <c r="G78" s="27"/>
      <c r="H78" s="27"/>
      <c r="I78" s="13" t="s">
        <v>110</v>
      </c>
      <c r="J78" s="132">
        <v>0</v>
      </c>
      <c r="K78" s="132">
        <v>0</v>
      </c>
      <c r="L78" s="27"/>
      <c r="M78" s="13" t="s">
        <v>110</v>
      </c>
      <c r="N78" s="149">
        <f t="shared" si="24"/>
        <v>0</v>
      </c>
      <c r="O78" s="149">
        <f t="shared" si="25"/>
        <v>0</v>
      </c>
      <c r="P78" s="27"/>
    </row>
    <row r="79" spans="1:16" ht="11.5" x14ac:dyDescent="0.25">
      <c r="A79" s="144">
        <f t="shared" si="23"/>
        <v>0</v>
      </c>
      <c r="B79" s="144"/>
      <c r="C79" s="27"/>
      <c r="D79" s="13" t="s">
        <v>114</v>
      </c>
      <c r="E79" s="132">
        <v>0</v>
      </c>
      <c r="F79" s="132">
        <v>0</v>
      </c>
      <c r="G79" s="27"/>
      <c r="H79" s="27"/>
      <c r="I79" s="13" t="s">
        <v>114</v>
      </c>
      <c r="J79" s="132">
        <v>0</v>
      </c>
      <c r="K79" s="132">
        <v>0</v>
      </c>
      <c r="L79" s="27"/>
      <c r="M79" s="13" t="s">
        <v>114</v>
      </c>
      <c r="N79" s="149">
        <f t="shared" si="24"/>
        <v>0</v>
      </c>
      <c r="O79" s="149">
        <f t="shared" si="25"/>
        <v>0</v>
      </c>
      <c r="P79" s="27"/>
    </row>
    <row r="80" spans="1:16" ht="11.5" x14ac:dyDescent="0.25">
      <c r="A80" s="144">
        <f t="shared" si="23"/>
        <v>0</v>
      </c>
      <c r="B80" s="144"/>
      <c r="C80" s="27"/>
      <c r="D80" s="13" t="s">
        <v>113</v>
      </c>
      <c r="E80" s="132">
        <v>0</v>
      </c>
      <c r="F80" s="132">
        <v>0</v>
      </c>
      <c r="G80" s="27"/>
      <c r="H80" s="27"/>
      <c r="I80" s="13" t="s">
        <v>113</v>
      </c>
      <c r="J80" s="132">
        <v>0</v>
      </c>
      <c r="K80" s="132">
        <v>0</v>
      </c>
      <c r="L80" s="27"/>
      <c r="M80" s="13" t="s">
        <v>113</v>
      </c>
      <c r="N80" s="149">
        <f t="shared" si="24"/>
        <v>0</v>
      </c>
      <c r="O80" s="149">
        <f t="shared" si="25"/>
        <v>0</v>
      </c>
      <c r="P80" s="27"/>
    </row>
    <row r="81" spans="1:16" ht="11.5" x14ac:dyDescent="0.25">
      <c r="A81" s="144">
        <f t="shared" si="23"/>
        <v>0</v>
      </c>
      <c r="B81" s="144"/>
      <c r="C81" s="27"/>
      <c r="D81" s="21" t="s">
        <v>222</v>
      </c>
      <c r="E81" s="132">
        <v>0</v>
      </c>
      <c r="F81" s="132">
        <v>0</v>
      </c>
      <c r="G81" s="27"/>
      <c r="H81" s="27"/>
      <c r="I81" s="21" t="s">
        <v>222</v>
      </c>
      <c r="J81" s="132">
        <v>0</v>
      </c>
      <c r="K81" s="132">
        <v>0</v>
      </c>
      <c r="L81" s="27"/>
      <c r="M81" s="21" t="s">
        <v>222</v>
      </c>
      <c r="N81" s="149">
        <f t="shared" si="24"/>
        <v>0</v>
      </c>
      <c r="O81" s="149">
        <f t="shared" si="25"/>
        <v>0</v>
      </c>
      <c r="P81" s="27"/>
    </row>
    <row r="82" spans="1:16" ht="11.5" x14ac:dyDescent="0.25">
      <c r="A82" s="144">
        <f t="shared" si="23"/>
        <v>0</v>
      </c>
      <c r="B82" s="144"/>
      <c r="C82" s="27"/>
      <c r="D82" s="63" t="s">
        <v>132</v>
      </c>
      <c r="E82" s="132">
        <v>0</v>
      </c>
      <c r="F82" s="132">
        <v>0</v>
      </c>
      <c r="G82" s="27"/>
      <c r="H82" s="27"/>
      <c r="I82" s="63" t="s">
        <v>132</v>
      </c>
      <c r="J82" s="132">
        <v>0</v>
      </c>
      <c r="K82" s="132">
        <v>0</v>
      </c>
      <c r="L82" s="27"/>
      <c r="M82" s="63" t="s">
        <v>132</v>
      </c>
      <c r="N82" s="149">
        <f t="shared" si="24"/>
        <v>0</v>
      </c>
      <c r="O82" s="149">
        <f t="shared" si="25"/>
        <v>0</v>
      </c>
      <c r="P82" s="27"/>
    </row>
    <row r="83" spans="1:16" ht="11.5" x14ac:dyDescent="0.25">
      <c r="A83" s="144">
        <f t="shared" si="23"/>
        <v>0</v>
      </c>
      <c r="B83" s="144"/>
      <c r="C83" s="27"/>
      <c r="D83" s="13" t="s">
        <v>32</v>
      </c>
      <c r="E83" s="132">
        <v>0</v>
      </c>
      <c r="F83" s="132">
        <v>0</v>
      </c>
      <c r="I83" s="13" t="s">
        <v>32</v>
      </c>
      <c r="J83" s="132">
        <v>0</v>
      </c>
      <c r="K83" s="132">
        <v>0</v>
      </c>
      <c r="M83" s="13" t="s">
        <v>32</v>
      </c>
      <c r="N83" s="149">
        <f t="shared" si="24"/>
        <v>0</v>
      </c>
      <c r="O83" s="149">
        <f t="shared" si="25"/>
        <v>0</v>
      </c>
    </row>
    <row r="84" spans="1:16" ht="11.5" x14ac:dyDescent="0.25">
      <c r="A84" s="144">
        <f t="shared" si="23"/>
        <v>0</v>
      </c>
      <c r="B84" s="144"/>
      <c r="C84" s="27"/>
      <c r="D84" s="13" t="s">
        <v>28</v>
      </c>
      <c r="E84" s="132">
        <v>0</v>
      </c>
      <c r="F84" s="132">
        <v>0</v>
      </c>
      <c r="G84" s="27"/>
      <c r="I84" s="13" t="s">
        <v>28</v>
      </c>
      <c r="J84" s="132">
        <v>0</v>
      </c>
      <c r="K84" s="132">
        <v>0</v>
      </c>
      <c r="M84" s="13" t="s">
        <v>28</v>
      </c>
      <c r="N84" s="149">
        <f t="shared" si="24"/>
        <v>0</v>
      </c>
      <c r="O84" s="149">
        <f t="shared" si="25"/>
        <v>0</v>
      </c>
    </row>
    <row r="85" spans="1:16" ht="11.5" x14ac:dyDescent="0.25">
      <c r="A85" s="144">
        <f t="shared" si="23"/>
        <v>0</v>
      </c>
      <c r="B85" s="144"/>
      <c r="C85" s="27"/>
      <c r="D85" s="13" t="s">
        <v>66</v>
      </c>
      <c r="E85" s="132">
        <v>0</v>
      </c>
      <c r="F85" s="132">
        <v>0</v>
      </c>
      <c r="G85" s="27"/>
      <c r="H85" s="27"/>
      <c r="I85" s="13" t="s">
        <v>66</v>
      </c>
      <c r="J85" s="132">
        <v>0</v>
      </c>
      <c r="K85" s="132">
        <v>0</v>
      </c>
      <c r="L85" s="27"/>
      <c r="M85" s="13" t="s">
        <v>66</v>
      </c>
      <c r="N85" s="149">
        <f t="shared" si="24"/>
        <v>0</v>
      </c>
      <c r="O85" s="149">
        <f t="shared" si="25"/>
        <v>0</v>
      </c>
      <c r="P85" s="27"/>
    </row>
    <row r="86" spans="1:16" ht="11.5" x14ac:dyDescent="0.25">
      <c r="A86" s="144">
        <f t="shared" si="23"/>
        <v>0</v>
      </c>
      <c r="B86" s="144"/>
      <c r="C86" s="27"/>
      <c r="D86" s="20" t="s">
        <v>67</v>
      </c>
      <c r="E86" s="132">
        <v>0</v>
      </c>
      <c r="F86" s="132">
        <v>0</v>
      </c>
      <c r="G86" s="27"/>
      <c r="I86" s="20" t="s">
        <v>67</v>
      </c>
      <c r="J86" s="132">
        <v>0</v>
      </c>
      <c r="K86" s="132">
        <v>0</v>
      </c>
      <c r="M86" s="20" t="s">
        <v>67</v>
      </c>
      <c r="N86" s="149">
        <f t="shared" si="24"/>
        <v>0</v>
      </c>
      <c r="O86" s="149">
        <f t="shared" si="25"/>
        <v>0</v>
      </c>
    </row>
    <row r="87" spans="1:16" ht="11.5" x14ac:dyDescent="0.25">
      <c r="A87" s="144">
        <f t="shared" si="23"/>
        <v>0</v>
      </c>
      <c r="B87" s="144"/>
      <c r="C87" s="27"/>
      <c r="D87" s="20" t="s">
        <v>108</v>
      </c>
      <c r="E87" s="132">
        <v>0</v>
      </c>
      <c r="F87" s="132">
        <v>0</v>
      </c>
      <c r="G87" s="27"/>
      <c r="H87" s="27"/>
      <c r="I87" s="20" t="s">
        <v>108</v>
      </c>
      <c r="J87" s="132">
        <v>0</v>
      </c>
      <c r="K87" s="132">
        <v>0</v>
      </c>
      <c r="L87" s="27"/>
      <c r="M87" s="20" t="s">
        <v>108</v>
      </c>
      <c r="N87" s="149">
        <f t="shared" si="24"/>
        <v>0</v>
      </c>
      <c r="O87" s="149">
        <f t="shared" si="25"/>
        <v>0</v>
      </c>
      <c r="P87" s="27"/>
    </row>
    <row r="88" spans="1:16" ht="11.5" x14ac:dyDescent="0.25">
      <c r="A88" s="144">
        <f t="shared" si="23"/>
        <v>0</v>
      </c>
      <c r="B88" s="144"/>
      <c r="C88" s="27"/>
      <c r="D88" s="20" t="s">
        <v>115</v>
      </c>
      <c r="E88" s="132">
        <v>0</v>
      </c>
      <c r="F88" s="132">
        <v>0</v>
      </c>
      <c r="G88" s="27"/>
      <c r="H88" s="27"/>
      <c r="I88" s="20" t="s">
        <v>115</v>
      </c>
      <c r="J88" s="132">
        <v>0</v>
      </c>
      <c r="K88" s="132">
        <v>0</v>
      </c>
      <c r="L88" s="27"/>
      <c r="M88" s="20" t="s">
        <v>115</v>
      </c>
      <c r="N88" s="149">
        <f t="shared" si="24"/>
        <v>0</v>
      </c>
      <c r="O88" s="149">
        <f t="shared" si="25"/>
        <v>0</v>
      </c>
      <c r="P88" s="27"/>
    </row>
    <row r="89" spans="1:16" ht="11.5" x14ac:dyDescent="0.25">
      <c r="A89" s="144">
        <f t="shared" si="23"/>
        <v>0</v>
      </c>
      <c r="B89" s="144"/>
      <c r="C89" s="27"/>
      <c r="D89" s="13" t="s">
        <v>183</v>
      </c>
      <c r="E89" s="132">
        <v>0</v>
      </c>
      <c r="F89" s="132">
        <v>0</v>
      </c>
      <c r="G89" s="27"/>
      <c r="H89" s="27"/>
      <c r="I89" s="13" t="s">
        <v>183</v>
      </c>
      <c r="J89" s="132">
        <v>0</v>
      </c>
      <c r="K89" s="132">
        <v>0</v>
      </c>
      <c r="L89" s="27"/>
      <c r="M89" s="13" t="s">
        <v>183</v>
      </c>
      <c r="N89" s="149">
        <f t="shared" si="24"/>
        <v>0</v>
      </c>
      <c r="O89" s="149">
        <f t="shared" si="25"/>
        <v>0</v>
      </c>
      <c r="P89" s="27"/>
    </row>
    <row r="90" spans="1:16" ht="11.5" x14ac:dyDescent="0.25">
      <c r="A90" s="144">
        <f t="shared" si="23"/>
        <v>0</v>
      </c>
      <c r="B90" s="144"/>
      <c r="C90" s="27"/>
      <c r="D90" s="13" t="s">
        <v>116</v>
      </c>
      <c r="E90" s="132">
        <v>0</v>
      </c>
      <c r="F90" s="132">
        <v>0</v>
      </c>
      <c r="G90" s="27"/>
      <c r="H90" s="27"/>
      <c r="I90" s="13" t="s">
        <v>116</v>
      </c>
      <c r="J90" s="132">
        <v>0</v>
      </c>
      <c r="K90" s="132">
        <v>0</v>
      </c>
      <c r="L90" s="27"/>
      <c r="M90" s="13" t="s">
        <v>116</v>
      </c>
      <c r="N90" s="149">
        <f t="shared" si="24"/>
        <v>0</v>
      </c>
      <c r="O90" s="149">
        <f t="shared" si="25"/>
        <v>0</v>
      </c>
      <c r="P90" s="27"/>
    </row>
    <row r="91" spans="1:16" ht="11.5" x14ac:dyDescent="0.25">
      <c r="A91" s="144"/>
      <c r="B91" s="144"/>
      <c r="C91" s="27"/>
      <c r="D91" s="14" t="s">
        <v>29</v>
      </c>
      <c r="E91" s="49">
        <f>SUM(E75:E90)</f>
        <v>0</v>
      </c>
      <c r="F91" s="49">
        <f>SUM(F75:F90)</f>
        <v>0</v>
      </c>
      <c r="G91" s="27"/>
      <c r="I91" s="14" t="s">
        <v>29</v>
      </c>
      <c r="J91" s="49">
        <f>SUM(J75:J90)</f>
        <v>0</v>
      </c>
      <c r="K91" s="49">
        <f>SUM(K75:K90)</f>
        <v>0</v>
      </c>
      <c r="M91" s="14" t="s">
        <v>29</v>
      </c>
      <c r="N91" s="49">
        <f>SUM(N75:N90)</f>
        <v>0</v>
      </c>
      <c r="O91" s="49">
        <f>SUM(O75:O90)</f>
        <v>0</v>
      </c>
    </row>
    <row r="92" spans="1:16" ht="11.5" x14ac:dyDescent="0.25">
      <c r="A92" s="144"/>
      <c r="B92" s="144"/>
      <c r="C92" s="27"/>
      <c r="E92" s="17"/>
      <c r="F92" s="17"/>
      <c r="G92" s="27"/>
      <c r="I92" s="27"/>
      <c r="J92" s="17"/>
      <c r="K92" s="17"/>
      <c r="M92" s="27"/>
      <c r="N92" s="17"/>
      <c r="O92" s="17"/>
    </row>
    <row r="93" spans="1:16" ht="11.5" x14ac:dyDescent="0.25">
      <c r="A93" s="144">
        <f t="shared" ref="A93:A108" si="26">IF(OR(E93&lt;0,F93&lt;0,N93&lt;0,O93&lt;0),1,0)</f>
        <v>0</v>
      </c>
      <c r="B93" s="144"/>
      <c r="C93" s="27"/>
      <c r="D93" s="19" t="s">
        <v>117</v>
      </c>
      <c r="E93" s="132">
        <v>0</v>
      </c>
      <c r="F93" s="132">
        <v>0</v>
      </c>
      <c r="G93" s="27"/>
      <c r="I93" s="19" t="s">
        <v>117</v>
      </c>
      <c r="J93" s="132">
        <v>0</v>
      </c>
      <c r="K93" s="132">
        <v>0</v>
      </c>
      <c r="M93" s="19" t="s">
        <v>117</v>
      </c>
      <c r="N93" s="149">
        <f t="shared" ref="N93:N108" si="27">J93/J$17</f>
        <v>0</v>
      </c>
      <c r="O93" s="149">
        <f t="shared" ref="O93:O108" si="28">K93/K$17</f>
        <v>0</v>
      </c>
    </row>
    <row r="94" spans="1:16" ht="11.5" x14ac:dyDescent="0.25">
      <c r="A94" s="144">
        <f t="shared" si="26"/>
        <v>0</v>
      </c>
      <c r="B94" s="144"/>
      <c r="C94" s="27"/>
      <c r="D94" s="19" t="s">
        <v>31</v>
      </c>
      <c r="E94" s="132">
        <v>0</v>
      </c>
      <c r="F94" s="132">
        <v>0</v>
      </c>
      <c r="G94" s="27"/>
      <c r="I94" s="19" t="s">
        <v>31</v>
      </c>
      <c r="J94" s="132">
        <v>0</v>
      </c>
      <c r="K94" s="132">
        <v>0</v>
      </c>
      <c r="M94" s="21" t="s">
        <v>31</v>
      </c>
      <c r="N94" s="149">
        <f t="shared" si="27"/>
        <v>0</v>
      </c>
      <c r="O94" s="149">
        <f t="shared" si="28"/>
        <v>0</v>
      </c>
    </row>
    <row r="95" spans="1:16" ht="11.5" x14ac:dyDescent="0.25">
      <c r="A95" s="144">
        <f t="shared" si="26"/>
        <v>0</v>
      </c>
      <c r="B95" s="144"/>
      <c r="C95" s="27"/>
      <c r="D95" s="19" t="s">
        <v>118</v>
      </c>
      <c r="E95" s="132">
        <v>0</v>
      </c>
      <c r="F95" s="132">
        <v>0</v>
      </c>
      <c r="G95" s="27"/>
      <c r="I95" s="19" t="s">
        <v>118</v>
      </c>
      <c r="J95" s="132">
        <v>0</v>
      </c>
      <c r="K95" s="132">
        <v>0</v>
      </c>
      <c r="M95" s="19" t="s">
        <v>118</v>
      </c>
      <c r="N95" s="149">
        <f t="shared" si="27"/>
        <v>0</v>
      </c>
      <c r="O95" s="149">
        <f t="shared" si="28"/>
        <v>0</v>
      </c>
    </row>
    <row r="96" spans="1:16" ht="11.5" x14ac:dyDescent="0.25">
      <c r="A96" s="144">
        <f t="shared" si="26"/>
        <v>0</v>
      </c>
      <c r="B96" s="144"/>
      <c r="C96" s="27"/>
      <c r="D96" s="19" t="s">
        <v>173</v>
      </c>
      <c r="E96" s="132">
        <v>0</v>
      </c>
      <c r="F96" s="132">
        <v>0</v>
      </c>
      <c r="G96" s="27"/>
      <c r="H96" s="27"/>
      <c r="I96" s="19" t="s">
        <v>173</v>
      </c>
      <c r="J96" s="132">
        <v>0</v>
      </c>
      <c r="K96" s="132">
        <v>0</v>
      </c>
      <c r="L96" s="27"/>
      <c r="M96" s="19" t="s">
        <v>173</v>
      </c>
      <c r="N96" s="149">
        <f t="shared" si="27"/>
        <v>0</v>
      </c>
      <c r="O96" s="149">
        <f t="shared" si="28"/>
        <v>0</v>
      </c>
      <c r="P96" s="27"/>
    </row>
    <row r="97" spans="1:16" ht="11.5" x14ac:dyDescent="0.25">
      <c r="A97" s="144">
        <f t="shared" si="26"/>
        <v>0</v>
      </c>
      <c r="B97" s="144"/>
      <c r="C97" s="27"/>
      <c r="D97" s="21" t="s">
        <v>124</v>
      </c>
      <c r="E97" s="132">
        <v>0</v>
      </c>
      <c r="F97" s="132">
        <v>0</v>
      </c>
      <c r="G97" s="27"/>
      <c r="I97" s="21" t="s">
        <v>124</v>
      </c>
      <c r="J97" s="132">
        <v>0</v>
      </c>
      <c r="K97" s="132">
        <v>0</v>
      </c>
      <c r="M97" s="21" t="s">
        <v>124</v>
      </c>
      <c r="N97" s="149">
        <f t="shared" si="27"/>
        <v>0</v>
      </c>
      <c r="O97" s="149">
        <f t="shared" si="28"/>
        <v>0</v>
      </c>
    </row>
    <row r="98" spans="1:16" ht="11.5" x14ac:dyDescent="0.25">
      <c r="A98" s="144">
        <f t="shared" si="26"/>
        <v>0</v>
      </c>
      <c r="B98" s="144"/>
      <c r="C98" s="27"/>
      <c r="D98" s="19" t="s">
        <v>119</v>
      </c>
      <c r="E98" s="132">
        <v>0</v>
      </c>
      <c r="F98" s="132">
        <v>0</v>
      </c>
      <c r="G98" s="27"/>
      <c r="H98" s="27"/>
      <c r="I98" s="19" t="s">
        <v>119</v>
      </c>
      <c r="J98" s="132">
        <v>0</v>
      </c>
      <c r="K98" s="132">
        <v>0</v>
      </c>
      <c r="L98" s="27"/>
      <c r="M98" s="19" t="s">
        <v>119</v>
      </c>
      <c r="N98" s="149">
        <f t="shared" si="27"/>
        <v>0</v>
      </c>
      <c r="O98" s="149">
        <f t="shared" si="28"/>
        <v>0</v>
      </c>
      <c r="P98" s="27"/>
    </row>
    <row r="99" spans="1:16" ht="11.5" x14ac:dyDescent="0.25">
      <c r="A99" s="144">
        <f t="shared" si="26"/>
        <v>0</v>
      </c>
      <c r="B99" s="144"/>
      <c r="C99" s="27"/>
      <c r="D99" s="19" t="s">
        <v>174</v>
      </c>
      <c r="E99" s="132">
        <v>0</v>
      </c>
      <c r="F99" s="132">
        <v>0</v>
      </c>
      <c r="G99" s="27"/>
      <c r="H99" s="27"/>
      <c r="I99" s="19" t="s">
        <v>174</v>
      </c>
      <c r="J99" s="132">
        <v>0</v>
      </c>
      <c r="K99" s="132">
        <v>0</v>
      </c>
      <c r="L99" s="27"/>
      <c r="M99" s="19" t="s">
        <v>174</v>
      </c>
      <c r="N99" s="149">
        <f t="shared" si="27"/>
        <v>0</v>
      </c>
      <c r="O99" s="149">
        <f t="shared" si="28"/>
        <v>0</v>
      </c>
      <c r="P99" s="27"/>
    </row>
    <row r="100" spans="1:16" ht="11.5" x14ac:dyDescent="0.25">
      <c r="A100" s="144">
        <f t="shared" si="26"/>
        <v>0</v>
      </c>
      <c r="B100" s="144"/>
      <c r="C100" s="27"/>
      <c r="D100" s="19" t="s">
        <v>133</v>
      </c>
      <c r="E100" s="132">
        <v>0</v>
      </c>
      <c r="F100" s="132">
        <v>0</v>
      </c>
      <c r="G100" s="27"/>
      <c r="H100" s="27"/>
      <c r="I100" s="19" t="s">
        <v>133</v>
      </c>
      <c r="J100" s="132">
        <v>0</v>
      </c>
      <c r="K100" s="132">
        <v>0</v>
      </c>
      <c r="L100" s="27"/>
      <c r="M100" s="19" t="s">
        <v>133</v>
      </c>
      <c r="N100" s="149">
        <f t="shared" si="27"/>
        <v>0</v>
      </c>
      <c r="O100" s="149">
        <f t="shared" si="28"/>
        <v>0</v>
      </c>
      <c r="P100" s="27"/>
    </row>
    <row r="101" spans="1:16" ht="11.5" x14ac:dyDescent="0.25">
      <c r="A101" s="144">
        <f t="shared" si="26"/>
        <v>0</v>
      </c>
      <c r="B101" s="144"/>
      <c r="C101" s="27"/>
      <c r="D101" s="21" t="s">
        <v>138</v>
      </c>
      <c r="E101" s="132">
        <v>0</v>
      </c>
      <c r="F101" s="132">
        <v>0</v>
      </c>
      <c r="G101" s="27"/>
      <c r="H101" s="27"/>
      <c r="I101" s="21" t="s">
        <v>138</v>
      </c>
      <c r="J101" s="132">
        <v>0</v>
      </c>
      <c r="K101" s="132">
        <v>0</v>
      </c>
      <c r="L101" s="27"/>
      <c r="M101" s="21" t="s">
        <v>138</v>
      </c>
      <c r="N101" s="149">
        <f t="shared" si="27"/>
        <v>0</v>
      </c>
      <c r="O101" s="149">
        <f t="shared" si="28"/>
        <v>0</v>
      </c>
      <c r="P101" s="27"/>
    </row>
    <row r="102" spans="1:16" ht="11.5" x14ac:dyDescent="0.25">
      <c r="A102" s="144">
        <f t="shared" si="26"/>
        <v>0</v>
      </c>
      <c r="B102" s="144"/>
      <c r="C102" s="66"/>
      <c r="D102" s="65" t="s">
        <v>134</v>
      </c>
      <c r="E102" s="132">
        <v>0</v>
      </c>
      <c r="F102" s="132">
        <v>0</v>
      </c>
      <c r="G102" s="27"/>
      <c r="H102" s="66"/>
      <c r="I102" s="65" t="s">
        <v>134</v>
      </c>
      <c r="J102" s="132">
        <v>0</v>
      </c>
      <c r="K102" s="132">
        <v>0</v>
      </c>
      <c r="L102" s="66"/>
      <c r="M102" s="65" t="s">
        <v>134</v>
      </c>
      <c r="N102" s="149">
        <f t="shared" si="27"/>
        <v>0</v>
      </c>
      <c r="O102" s="149">
        <f t="shared" si="28"/>
        <v>0</v>
      </c>
      <c r="P102" s="66"/>
    </row>
    <row r="103" spans="1:16" ht="11.5" x14ac:dyDescent="0.25">
      <c r="A103" s="144">
        <f t="shared" si="26"/>
        <v>0</v>
      </c>
      <c r="B103" s="144"/>
      <c r="C103" s="27"/>
      <c r="D103" s="19" t="s">
        <v>108</v>
      </c>
      <c r="E103" s="132">
        <v>0</v>
      </c>
      <c r="F103" s="132">
        <v>0</v>
      </c>
      <c r="G103" s="27"/>
      <c r="H103" s="27"/>
      <c r="I103" s="19" t="s">
        <v>108</v>
      </c>
      <c r="J103" s="132">
        <v>0</v>
      </c>
      <c r="K103" s="132">
        <v>0</v>
      </c>
      <c r="L103" s="27"/>
      <c r="M103" s="19" t="s">
        <v>108</v>
      </c>
      <c r="N103" s="149">
        <f t="shared" si="27"/>
        <v>0</v>
      </c>
      <c r="O103" s="149">
        <f t="shared" si="28"/>
        <v>0</v>
      </c>
      <c r="P103" s="27"/>
    </row>
    <row r="104" spans="1:16" s="27" customFormat="1" ht="11.5" x14ac:dyDescent="0.25">
      <c r="A104" s="144">
        <f t="shared" si="26"/>
        <v>0</v>
      </c>
      <c r="B104" s="144"/>
      <c r="D104" s="19" t="s">
        <v>334</v>
      </c>
      <c r="E104" s="132">
        <v>0</v>
      </c>
      <c r="F104" s="132">
        <v>0</v>
      </c>
      <c r="I104" s="19" t="s">
        <v>334</v>
      </c>
      <c r="J104" s="132">
        <v>0</v>
      </c>
      <c r="K104" s="132">
        <v>0</v>
      </c>
      <c r="M104" s="19" t="s">
        <v>334</v>
      </c>
      <c r="N104" s="149">
        <f t="shared" si="27"/>
        <v>0</v>
      </c>
      <c r="O104" s="149">
        <f t="shared" si="28"/>
        <v>0</v>
      </c>
    </row>
    <row r="105" spans="1:16" ht="11.5" x14ac:dyDescent="0.25">
      <c r="A105" s="144">
        <f t="shared" si="26"/>
        <v>0</v>
      </c>
      <c r="B105" s="144"/>
      <c r="C105" s="27"/>
      <c r="D105" s="19" t="s">
        <v>34</v>
      </c>
      <c r="E105" s="132">
        <v>0</v>
      </c>
      <c r="F105" s="132">
        <v>0</v>
      </c>
      <c r="G105" s="27"/>
      <c r="H105" s="27"/>
      <c r="I105" s="19" t="s">
        <v>34</v>
      </c>
      <c r="J105" s="132">
        <v>0</v>
      </c>
      <c r="K105" s="132">
        <v>0</v>
      </c>
      <c r="L105" s="27"/>
      <c r="M105" s="19" t="s">
        <v>34</v>
      </c>
      <c r="N105" s="149">
        <f t="shared" si="27"/>
        <v>0</v>
      </c>
      <c r="O105" s="149">
        <f t="shared" si="28"/>
        <v>0</v>
      </c>
      <c r="P105" s="27"/>
    </row>
    <row r="106" spans="1:16" ht="11.5" x14ac:dyDescent="0.25">
      <c r="A106" s="144">
        <f t="shared" si="26"/>
        <v>0</v>
      </c>
      <c r="B106" s="144"/>
      <c r="C106" s="27"/>
      <c r="D106" s="19" t="s">
        <v>33</v>
      </c>
      <c r="E106" s="132">
        <v>0</v>
      </c>
      <c r="F106" s="132">
        <v>0</v>
      </c>
      <c r="G106" s="27"/>
      <c r="H106" s="27"/>
      <c r="I106" s="19" t="s">
        <v>33</v>
      </c>
      <c r="J106" s="132">
        <v>0</v>
      </c>
      <c r="K106" s="132">
        <v>0</v>
      </c>
      <c r="L106" s="27"/>
      <c r="M106" s="19" t="s">
        <v>33</v>
      </c>
      <c r="N106" s="149">
        <f t="shared" si="27"/>
        <v>0</v>
      </c>
      <c r="O106" s="149">
        <f t="shared" si="28"/>
        <v>0</v>
      </c>
      <c r="P106" s="27"/>
    </row>
    <row r="107" spans="1:16" ht="11.5" x14ac:dyDescent="0.25">
      <c r="A107" s="144">
        <f t="shared" si="26"/>
        <v>0</v>
      </c>
      <c r="B107" s="144"/>
      <c r="C107" s="27"/>
      <c r="D107" s="19" t="s">
        <v>120</v>
      </c>
      <c r="E107" s="132">
        <v>0</v>
      </c>
      <c r="F107" s="132">
        <v>0</v>
      </c>
      <c r="G107" s="27"/>
      <c r="H107" s="27"/>
      <c r="I107" s="19" t="s">
        <v>120</v>
      </c>
      <c r="J107" s="132">
        <v>0</v>
      </c>
      <c r="K107" s="132">
        <v>0</v>
      </c>
      <c r="L107" s="27"/>
      <c r="M107" s="19" t="s">
        <v>120</v>
      </c>
      <c r="N107" s="149">
        <f t="shared" si="27"/>
        <v>0</v>
      </c>
      <c r="O107" s="149">
        <f t="shared" si="28"/>
        <v>0</v>
      </c>
      <c r="P107" s="27"/>
    </row>
    <row r="108" spans="1:16" ht="11.5" x14ac:dyDescent="0.25">
      <c r="A108" s="144">
        <f t="shared" si="26"/>
        <v>0</v>
      </c>
      <c r="B108" s="144"/>
      <c r="C108" s="27"/>
      <c r="D108" s="19" t="s">
        <v>121</v>
      </c>
      <c r="E108" s="132">
        <v>0</v>
      </c>
      <c r="F108" s="132">
        <v>0</v>
      </c>
      <c r="G108" s="27"/>
      <c r="H108" s="27"/>
      <c r="I108" s="19" t="s">
        <v>121</v>
      </c>
      <c r="J108" s="132">
        <v>0</v>
      </c>
      <c r="K108" s="132">
        <v>0</v>
      </c>
      <c r="L108" s="27"/>
      <c r="M108" s="19" t="s">
        <v>121</v>
      </c>
      <c r="N108" s="149">
        <f t="shared" si="27"/>
        <v>0</v>
      </c>
      <c r="O108" s="149">
        <f t="shared" si="28"/>
        <v>0</v>
      </c>
      <c r="P108" s="27"/>
    </row>
    <row r="109" spans="1:16" ht="11.5" x14ac:dyDescent="0.25">
      <c r="A109" s="144"/>
      <c r="B109" s="144"/>
      <c r="C109" s="27"/>
      <c r="D109" s="14" t="s">
        <v>35</v>
      </c>
      <c r="E109" s="49">
        <f>SUM(E93:E108)</f>
        <v>0</v>
      </c>
      <c r="F109" s="49">
        <f>SUM(F93:F108)</f>
        <v>0</v>
      </c>
      <c r="I109" s="14" t="s">
        <v>35</v>
      </c>
      <c r="J109" s="49">
        <f>SUM(J93:J108)</f>
        <v>0</v>
      </c>
      <c r="K109" s="49">
        <f>SUM(K93:K108)</f>
        <v>0</v>
      </c>
      <c r="M109" s="14" t="s">
        <v>35</v>
      </c>
      <c r="N109" s="49">
        <f>SUM(N93:N108)</f>
        <v>0</v>
      </c>
      <c r="O109" s="49">
        <f>SUM(O93:O108)</f>
        <v>0</v>
      </c>
    </row>
    <row r="110" spans="1:16" ht="11.5" x14ac:dyDescent="0.25">
      <c r="A110" s="144"/>
      <c r="B110" s="144"/>
      <c r="C110" s="27"/>
      <c r="E110" s="17"/>
      <c r="F110" s="17"/>
      <c r="I110" s="27"/>
      <c r="J110" s="17"/>
      <c r="K110" s="17"/>
      <c r="M110" s="27"/>
      <c r="N110" s="17"/>
      <c r="O110" s="17"/>
    </row>
    <row r="111" spans="1:16" ht="11.5" x14ac:dyDescent="0.25">
      <c r="A111" s="144"/>
      <c r="B111" s="144"/>
      <c r="C111" s="27"/>
      <c r="D111" s="14" t="s">
        <v>36</v>
      </c>
      <c r="E111" s="49">
        <f>E91-E109</f>
        <v>0</v>
      </c>
      <c r="F111" s="49">
        <f>F91-F109</f>
        <v>0</v>
      </c>
      <c r="I111" s="14" t="s">
        <v>36</v>
      </c>
      <c r="J111" s="49">
        <f>J91-J109</f>
        <v>0</v>
      </c>
      <c r="K111" s="49">
        <f>K91-K109</f>
        <v>0</v>
      </c>
      <c r="M111" s="14" t="s">
        <v>36</v>
      </c>
      <c r="N111" s="49">
        <f>N91-N109</f>
        <v>0</v>
      </c>
      <c r="O111" s="49">
        <f>O91-O109</f>
        <v>0</v>
      </c>
    </row>
    <row r="112" spans="1:16" ht="11.5" x14ac:dyDescent="0.25">
      <c r="A112" s="144"/>
      <c r="B112" s="144"/>
      <c r="C112" s="27"/>
      <c r="E112" s="17"/>
      <c r="F112" s="17"/>
      <c r="I112" s="27"/>
      <c r="J112" s="17"/>
      <c r="K112" s="17"/>
      <c r="M112" s="27"/>
      <c r="N112" s="17"/>
      <c r="O112" s="17"/>
    </row>
    <row r="113" spans="1:16" ht="11.5" x14ac:dyDescent="0.25">
      <c r="A113" s="144"/>
      <c r="B113" s="144"/>
      <c r="C113" s="27"/>
      <c r="D113" s="22" t="s">
        <v>233</v>
      </c>
      <c r="E113" s="50">
        <f>(E61+E91+E73)-E109</f>
        <v>0</v>
      </c>
      <c r="F113" s="50">
        <f>(F61+F91+F73)-F109</f>
        <v>0</v>
      </c>
      <c r="G113" s="27"/>
      <c r="I113" s="22" t="s">
        <v>233</v>
      </c>
      <c r="J113" s="50">
        <f>(J61+J91+J73)-J109</f>
        <v>0</v>
      </c>
      <c r="K113" s="50">
        <f>(K61+K91+K73)-K109</f>
        <v>0</v>
      </c>
      <c r="M113" s="22" t="s">
        <v>233</v>
      </c>
      <c r="N113" s="50">
        <f>(N61+N91+N73)-N109</f>
        <v>0</v>
      </c>
      <c r="O113" s="50">
        <f>(O61+O91+O73)-O109</f>
        <v>0</v>
      </c>
    </row>
    <row r="114" spans="1:16" ht="11.5" x14ac:dyDescent="0.25">
      <c r="A114" s="144"/>
      <c r="B114" s="144"/>
      <c r="C114" s="27"/>
      <c r="E114" s="17"/>
      <c r="F114" s="17"/>
      <c r="G114" s="27"/>
      <c r="I114" s="27"/>
      <c r="J114" s="17"/>
      <c r="K114" s="17"/>
      <c r="M114" s="27"/>
      <c r="N114" s="17"/>
      <c r="O114" s="17"/>
    </row>
    <row r="115" spans="1:16" ht="11.5" x14ac:dyDescent="0.25">
      <c r="A115" s="144">
        <f t="shared" ref="A115:A128" si="29">IF(OR(E115&lt;0,F115&lt;0,N115&lt;0,O115&lt;0),1,0)</f>
        <v>0</v>
      </c>
      <c r="B115" s="144"/>
      <c r="C115" s="27"/>
      <c r="D115" s="19" t="s">
        <v>124</v>
      </c>
      <c r="E115" s="132">
        <v>0</v>
      </c>
      <c r="F115" s="132">
        <v>0</v>
      </c>
      <c r="G115" s="234"/>
      <c r="H115" s="27"/>
      <c r="I115" s="19" t="s">
        <v>124</v>
      </c>
      <c r="J115" s="132">
        <v>0</v>
      </c>
      <c r="K115" s="132">
        <v>0</v>
      </c>
      <c r="L115" s="27"/>
      <c r="M115" s="19" t="s">
        <v>124</v>
      </c>
      <c r="N115" s="149">
        <f t="shared" ref="N115:N128" si="30">J115/J$17</f>
        <v>0</v>
      </c>
      <c r="O115" s="149">
        <f t="shared" ref="O115:O128" si="31">K115/K$17</f>
        <v>0</v>
      </c>
      <c r="P115" s="27"/>
    </row>
    <row r="116" spans="1:16" ht="11.5" x14ac:dyDescent="0.25">
      <c r="A116" s="144">
        <f t="shared" si="29"/>
        <v>0</v>
      </c>
      <c r="B116" s="144"/>
      <c r="C116" s="27"/>
      <c r="D116" s="64" t="s">
        <v>126</v>
      </c>
      <c r="E116" s="132">
        <v>0</v>
      </c>
      <c r="F116" s="132">
        <v>0</v>
      </c>
      <c r="G116" s="234"/>
      <c r="H116" s="27"/>
      <c r="I116" s="64" t="s">
        <v>126</v>
      </c>
      <c r="J116" s="132">
        <v>0</v>
      </c>
      <c r="K116" s="132">
        <v>0</v>
      </c>
      <c r="L116" s="27"/>
      <c r="M116" s="64" t="s">
        <v>126</v>
      </c>
      <c r="N116" s="149">
        <f t="shared" si="30"/>
        <v>0</v>
      </c>
      <c r="O116" s="149">
        <f t="shared" si="31"/>
        <v>0</v>
      </c>
      <c r="P116" s="27"/>
    </row>
    <row r="117" spans="1:16" ht="11.5" x14ac:dyDescent="0.25">
      <c r="A117" s="144">
        <f t="shared" si="29"/>
        <v>0</v>
      </c>
      <c r="B117" s="144"/>
      <c r="C117" s="27"/>
      <c r="D117" s="21" t="s">
        <v>138</v>
      </c>
      <c r="E117" s="132">
        <v>0</v>
      </c>
      <c r="F117" s="132">
        <v>0</v>
      </c>
      <c r="G117" s="234"/>
      <c r="H117" s="27"/>
      <c r="I117" s="21" t="s">
        <v>138</v>
      </c>
      <c r="J117" s="132">
        <v>0</v>
      </c>
      <c r="K117" s="132">
        <v>0</v>
      </c>
      <c r="L117" s="27"/>
      <c r="M117" s="21" t="s">
        <v>138</v>
      </c>
      <c r="N117" s="149">
        <f t="shared" si="30"/>
        <v>0</v>
      </c>
      <c r="O117" s="149">
        <f t="shared" si="31"/>
        <v>0</v>
      </c>
      <c r="P117" s="27"/>
    </row>
    <row r="118" spans="1:16" ht="11.5" x14ac:dyDescent="0.25">
      <c r="A118" s="144">
        <f t="shared" si="29"/>
        <v>0</v>
      </c>
      <c r="B118" s="144"/>
      <c r="C118" s="27"/>
      <c r="D118" s="13" t="s">
        <v>134</v>
      </c>
      <c r="E118" s="132">
        <v>0</v>
      </c>
      <c r="F118" s="132">
        <v>0</v>
      </c>
      <c r="G118" s="234"/>
      <c r="H118" s="27"/>
      <c r="I118" s="13" t="s">
        <v>134</v>
      </c>
      <c r="J118" s="132">
        <v>0</v>
      </c>
      <c r="K118" s="132">
        <v>0</v>
      </c>
      <c r="L118" s="27"/>
      <c r="M118" s="13" t="s">
        <v>134</v>
      </c>
      <c r="N118" s="149">
        <f t="shared" si="30"/>
        <v>0</v>
      </c>
      <c r="O118" s="149">
        <f t="shared" si="31"/>
        <v>0</v>
      </c>
      <c r="P118" s="27"/>
    </row>
    <row r="119" spans="1:16" ht="11.5" x14ac:dyDescent="0.25">
      <c r="A119" s="144">
        <f t="shared" si="29"/>
        <v>0</v>
      </c>
      <c r="B119" s="144"/>
      <c r="C119" s="27"/>
      <c r="D119" s="13" t="s">
        <v>37</v>
      </c>
      <c r="E119" s="132">
        <v>0</v>
      </c>
      <c r="F119" s="132">
        <v>0</v>
      </c>
      <c r="I119" s="13" t="s">
        <v>37</v>
      </c>
      <c r="J119" s="132">
        <v>0</v>
      </c>
      <c r="K119" s="132">
        <v>0</v>
      </c>
      <c r="M119" s="13" t="s">
        <v>37</v>
      </c>
      <c r="N119" s="149">
        <f t="shared" si="30"/>
        <v>0</v>
      </c>
      <c r="O119" s="149">
        <f t="shared" si="31"/>
        <v>0</v>
      </c>
    </row>
    <row r="120" spans="1:16" ht="11.5" x14ac:dyDescent="0.25">
      <c r="A120" s="144">
        <f t="shared" si="29"/>
        <v>0</v>
      </c>
      <c r="B120" s="144"/>
      <c r="C120" s="27"/>
      <c r="D120" s="13" t="s">
        <v>122</v>
      </c>
      <c r="E120" s="132">
        <v>0</v>
      </c>
      <c r="F120" s="132">
        <v>0</v>
      </c>
      <c r="G120" s="27"/>
      <c r="H120" s="27"/>
      <c r="I120" s="13" t="s">
        <v>122</v>
      </c>
      <c r="J120" s="132">
        <v>0</v>
      </c>
      <c r="K120" s="132">
        <v>0</v>
      </c>
      <c r="L120" s="27"/>
      <c r="M120" s="13" t="s">
        <v>122</v>
      </c>
      <c r="N120" s="149">
        <f t="shared" si="30"/>
        <v>0</v>
      </c>
      <c r="O120" s="149">
        <f t="shared" si="31"/>
        <v>0</v>
      </c>
      <c r="P120" s="27"/>
    </row>
    <row r="121" spans="1:16" ht="11.5" x14ac:dyDescent="0.25">
      <c r="A121" s="144">
        <f t="shared" si="29"/>
        <v>0</v>
      </c>
      <c r="B121" s="144"/>
      <c r="C121" s="27"/>
      <c r="D121" s="13" t="s">
        <v>33</v>
      </c>
      <c r="E121" s="132">
        <v>0</v>
      </c>
      <c r="F121" s="132">
        <v>0</v>
      </c>
      <c r="G121" s="27"/>
      <c r="H121" s="27"/>
      <c r="I121" s="13" t="s">
        <v>33</v>
      </c>
      <c r="J121" s="132">
        <v>0</v>
      </c>
      <c r="K121" s="132">
        <v>0</v>
      </c>
      <c r="L121" s="27"/>
      <c r="M121" s="13" t="s">
        <v>33</v>
      </c>
      <c r="N121" s="149">
        <f t="shared" si="30"/>
        <v>0</v>
      </c>
      <c r="O121" s="149">
        <f t="shared" si="31"/>
        <v>0</v>
      </c>
      <c r="P121" s="27"/>
    </row>
    <row r="122" spans="1:16" ht="11.5" x14ac:dyDescent="0.25">
      <c r="A122" s="144">
        <f t="shared" si="29"/>
        <v>0</v>
      </c>
      <c r="B122" s="144"/>
      <c r="C122" s="27"/>
      <c r="D122" s="13" t="s">
        <v>123</v>
      </c>
      <c r="E122" s="132">
        <v>0</v>
      </c>
      <c r="F122" s="132">
        <v>0</v>
      </c>
      <c r="G122" s="27"/>
      <c r="H122" s="27"/>
      <c r="I122" s="13" t="s">
        <v>123</v>
      </c>
      <c r="J122" s="132">
        <v>0</v>
      </c>
      <c r="K122" s="132">
        <v>0</v>
      </c>
      <c r="L122" s="27"/>
      <c r="M122" s="13" t="s">
        <v>123</v>
      </c>
      <c r="N122" s="149">
        <f t="shared" si="30"/>
        <v>0</v>
      </c>
      <c r="O122" s="149">
        <f t="shared" si="31"/>
        <v>0</v>
      </c>
      <c r="P122" s="27"/>
    </row>
    <row r="123" spans="1:16" ht="11.5" x14ac:dyDescent="0.25">
      <c r="A123" s="144">
        <f t="shared" si="29"/>
        <v>0</v>
      </c>
      <c r="B123" s="144"/>
      <c r="C123" s="27"/>
      <c r="D123" s="19" t="s">
        <v>173</v>
      </c>
      <c r="E123" s="132">
        <v>0</v>
      </c>
      <c r="F123" s="132">
        <v>0</v>
      </c>
      <c r="G123" s="234"/>
      <c r="H123" s="27"/>
      <c r="I123" s="19" t="s">
        <v>173</v>
      </c>
      <c r="J123" s="132">
        <v>0</v>
      </c>
      <c r="K123" s="132">
        <v>0</v>
      </c>
      <c r="L123" s="27"/>
      <c r="M123" s="19" t="s">
        <v>173</v>
      </c>
      <c r="N123" s="149">
        <f t="shared" si="30"/>
        <v>0</v>
      </c>
      <c r="O123" s="149">
        <f t="shared" si="31"/>
        <v>0</v>
      </c>
      <c r="P123" s="27"/>
    </row>
    <row r="124" spans="1:16" ht="11.5" x14ac:dyDescent="0.25">
      <c r="A124" s="144">
        <f t="shared" si="29"/>
        <v>0</v>
      </c>
      <c r="B124" s="144"/>
      <c r="C124" s="27"/>
      <c r="D124" s="19" t="s">
        <v>133</v>
      </c>
      <c r="E124" s="132">
        <v>0</v>
      </c>
      <c r="F124" s="132">
        <v>0</v>
      </c>
      <c r="G124" s="234"/>
      <c r="H124" s="27"/>
      <c r="I124" s="19" t="s">
        <v>133</v>
      </c>
      <c r="J124" s="132">
        <v>0</v>
      </c>
      <c r="K124" s="132">
        <v>0</v>
      </c>
      <c r="L124" s="27"/>
      <c r="M124" s="19" t="s">
        <v>133</v>
      </c>
      <c r="N124" s="149">
        <f t="shared" si="30"/>
        <v>0</v>
      </c>
      <c r="O124" s="149">
        <f t="shared" si="31"/>
        <v>0</v>
      </c>
      <c r="P124" s="27"/>
    </row>
    <row r="125" spans="1:16" ht="11.5" x14ac:dyDescent="0.25">
      <c r="A125" s="144">
        <f t="shared" si="29"/>
        <v>0</v>
      </c>
      <c r="B125" s="144"/>
      <c r="C125" s="27"/>
      <c r="D125" s="19" t="s">
        <v>135</v>
      </c>
      <c r="E125" s="132">
        <v>0</v>
      </c>
      <c r="F125" s="132">
        <v>0</v>
      </c>
      <c r="G125" s="234"/>
      <c r="H125" s="27"/>
      <c r="I125" s="19" t="s">
        <v>135</v>
      </c>
      <c r="J125" s="132">
        <v>0</v>
      </c>
      <c r="K125" s="132">
        <v>0</v>
      </c>
      <c r="L125" s="27"/>
      <c r="M125" s="19" t="s">
        <v>135</v>
      </c>
      <c r="N125" s="149">
        <f t="shared" si="30"/>
        <v>0</v>
      </c>
      <c r="O125" s="149">
        <f t="shared" si="31"/>
        <v>0</v>
      </c>
      <c r="P125" s="27"/>
    </row>
    <row r="126" spans="1:16" ht="11.5" x14ac:dyDescent="0.25">
      <c r="A126" s="144">
        <f t="shared" si="29"/>
        <v>0</v>
      </c>
      <c r="B126" s="144"/>
      <c r="C126" s="27"/>
      <c r="D126" s="19" t="s">
        <v>108</v>
      </c>
      <c r="E126" s="132">
        <v>0</v>
      </c>
      <c r="F126" s="132">
        <v>0</v>
      </c>
      <c r="G126" s="27"/>
      <c r="H126" s="27"/>
      <c r="I126" s="19" t="s">
        <v>108</v>
      </c>
      <c r="J126" s="132">
        <v>0</v>
      </c>
      <c r="K126" s="132">
        <v>0</v>
      </c>
      <c r="L126" s="27"/>
      <c r="M126" s="19" t="s">
        <v>108</v>
      </c>
      <c r="N126" s="149">
        <f t="shared" si="30"/>
        <v>0</v>
      </c>
      <c r="O126" s="149">
        <f t="shared" si="31"/>
        <v>0</v>
      </c>
      <c r="P126" s="27"/>
    </row>
    <row r="127" spans="1:16" s="27" customFormat="1" ht="11.5" x14ac:dyDescent="0.25">
      <c r="A127" s="144">
        <f t="shared" si="29"/>
        <v>0</v>
      </c>
      <c r="B127" s="144"/>
      <c r="D127" s="19" t="s">
        <v>334</v>
      </c>
      <c r="E127" s="132">
        <v>0</v>
      </c>
      <c r="F127" s="132">
        <v>0</v>
      </c>
      <c r="I127" s="19" t="s">
        <v>334</v>
      </c>
      <c r="J127" s="132">
        <v>0</v>
      </c>
      <c r="K127" s="132">
        <v>0</v>
      </c>
      <c r="M127" s="19" t="s">
        <v>334</v>
      </c>
      <c r="N127" s="149">
        <f t="shared" si="30"/>
        <v>0</v>
      </c>
      <c r="O127" s="149">
        <f t="shared" si="31"/>
        <v>0</v>
      </c>
    </row>
    <row r="128" spans="1:16" ht="11.5" x14ac:dyDescent="0.25">
      <c r="A128" s="144">
        <f t="shared" si="29"/>
        <v>0</v>
      </c>
      <c r="B128" s="144"/>
      <c r="C128" s="27"/>
      <c r="D128" s="13" t="s">
        <v>329</v>
      </c>
      <c r="E128" s="132">
        <v>0</v>
      </c>
      <c r="F128" s="132">
        <v>0</v>
      </c>
      <c r="I128" s="13" t="s">
        <v>329</v>
      </c>
      <c r="J128" s="132">
        <v>0</v>
      </c>
      <c r="K128" s="132">
        <v>0</v>
      </c>
      <c r="M128" s="13" t="s">
        <v>329</v>
      </c>
      <c r="N128" s="149">
        <f t="shared" si="30"/>
        <v>0</v>
      </c>
      <c r="O128" s="149">
        <f t="shared" si="31"/>
        <v>0</v>
      </c>
    </row>
    <row r="129" spans="1:16" ht="11.5" x14ac:dyDescent="0.25">
      <c r="A129" s="144"/>
      <c r="B129" s="144"/>
      <c r="C129" s="27"/>
      <c r="D129" s="14" t="s">
        <v>331</v>
      </c>
      <c r="E129" s="49">
        <f>SUM(E115:E128)</f>
        <v>0</v>
      </c>
      <c r="F129" s="49">
        <f>SUM(F115:F128)</f>
        <v>0</v>
      </c>
      <c r="I129" s="14" t="s">
        <v>331</v>
      </c>
      <c r="J129" s="49">
        <f>SUM(J115:J128)</f>
        <v>0</v>
      </c>
      <c r="K129" s="49">
        <f>SUM(K115:K128)</f>
        <v>0</v>
      </c>
      <c r="M129" s="14" t="s">
        <v>331</v>
      </c>
      <c r="N129" s="49">
        <f>SUM(N115:N128)</f>
        <v>0</v>
      </c>
      <c r="O129" s="49">
        <f>SUM(O115:O128)</f>
        <v>0</v>
      </c>
    </row>
    <row r="130" spans="1:16" ht="11.5" x14ac:dyDescent="0.25">
      <c r="A130" s="144"/>
      <c r="B130" s="144"/>
      <c r="C130" s="27"/>
      <c r="E130" s="17"/>
      <c r="F130" s="17"/>
      <c r="I130" s="27"/>
      <c r="J130" s="17"/>
      <c r="K130" s="17"/>
      <c r="M130" s="27"/>
      <c r="N130" s="17"/>
      <c r="O130" s="17"/>
    </row>
    <row r="131" spans="1:16" ht="11.5" x14ac:dyDescent="0.25">
      <c r="B131" s="144"/>
      <c r="C131" s="27"/>
      <c r="D131" s="13" t="s">
        <v>439</v>
      </c>
      <c r="E131" s="132">
        <v>0</v>
      </c>
      <c r="F131" s="132">
        <v>0</v>
      </c>
      <c r="I131" s="13" t="s">
        <v>439</v>
      </c>
      <c r="J131" s="132">
        <v>0</v>
      </c>
      <c r="K131" s="132">
        <v>0</v>
      </c>
      <c r="M131" s="13" t="s">
        <v>439</v>
      </c>
      <c r="N131" s="149">
        <f t="shared" ref="N131:O133" si="32">J131/J$17</f>
        <v>0</v>
      </c>
      <c r="O131" s="149">
        <f t="shared" si="32"/>
        <v>0</v>
      </c>
    </row>
    <row r="132" spans="1:16" ht="11.5" x14ac:dyDescent="0.25">
      <c r="B132" s="144"/>
      <c r="C132" s="27"/>
      <c r="D132" s="13" t="s">
        <v>175</v>
      </c>
      <c r="E132" s="132">
        <v>0</v>
      </c>
      <c r="F132" s="132">
        <v>0</v>
      </c>
      <c r="G132" s="27"/>
      <c r="H132" s="27"/>
      <c r="I132" s="13" t="s">
        <v>175</v>
      </c>
      <c r="J132" s="132">
        <v>0</v>
      </c>
      <c r="K132" s="132">
        <v>0</v>
      </c>
      <c r="L132" s="27"/>
      <c r="M132" s="13" t="s">
        <v>175</v>
      </c>
      <c r="N132" s="149">
        <f t="shared" si="32"/>
        <v>0</v>
      </c>
      <c r="O132" s="149">
        <f t="shared" si="32"/>
        <v>0</v>
      </c>
      <c r="P132" s="27"/>
    </row>
    <row r="133" spans="1:16" ht="11.5" x14ac:dyDescent="0.25">
      <c r="B133" s="144"/>
      <c r="C133" s="27"/>
      <c r="D133" s="13" t="s">
        <v>125</v>
      </c>
      <c r="E133" s="132">
        <v>0</v>
      </c>
      <c r="F133" s="132">
        <v>0</v>
      </c>
      <c r="G133" s="27"/>
      <c r="H133" s="27"/>
      <c r="I133" s="13" t="s">
        <v>125</v>
      </c>
      <c r="J133" s="132">
        <v>0</v>
      </c>
      <c r="K133" s="132">
        <v>0</v>
      </c>
      <c r="L133" s="27"/>
      <c r="M133" s="13" t="s">
        <v>125</v>
      </c>
      <c r="N133" s="149">
        <f t="shared" si="32"/>
        <v>0</v>
      </c>
      <c r="O133" s="149">
        <f t="shared" si="32"/>
        <v>0</v>
      </c>
      <c r="P133" s="27"/>
    </row>
    <row r="134" spans="1:16" ht="11.5" x14ac:dyDescent="0.25">
      <c r="A134" s="144"/>
      <c r="B134" s="144"/>
      <c r="C134" s="27"/>
      <c r="D134" s="14" t="s">
        <v>38</v>
      </c>
      <c r="E134" s="49">
        <f t="shared" ref="E134:F134" si="33">SUM(E131:E133)</f>
        <v>0</v>
      </c>
      <c r="F134" s="49">
        <f t="shared" si="33"/>
        <v>0</v>
      </c>
      <c r="I134" s="14" t="s">
        <v>38</v>
      </c>
      <c r="J134" s="49">
        <f t="shared" ref="J134:K134" si="34">SUM(J131:J133)</f>
        <v>0</v>
      </c>
      <c r="K134" s="49">
        <f t="shared" si="34"/>
        <v>0</v>
      </c>
      <c r="M134" s="14" t="s">
        <v>38</v>
      </c>
      <c r="N134" s="49">
        <f t="shared" ref="N134" si="35">SUM(N131:N133)</f>
        <v>0</v>
      </c>
      <c r="O134" s="49">
        <f t="shared" ref="O134" si="36">SUM(O131:O133)</f>
        <v>0</v>
      </c>
    </row>
    <row r="135" spans="1:16" ht="11.5" x14ac:dyDescent="0.25">
      <c r="A135" s="144"/>
      <c r="B135" s="144"/>
      <c r="C135" s="27"/>
      <c r="E135" s="17"/>
      <c r="F135" s="17"/>
      <c r="I135" s="27"/>
      <c r="J135" s="17"/>
      <c r="K135" s="17"/>
      <c r="M135" s="27"/>
      <c r="N135" s="17"/>
      <c r="O135" s="17"/>
    </row>
    <row r="136" spans="1:16" ht="11.5" x14ac:dyDescent="0.25">
      <c r="A136" s="144"/>
      <c r="B136" s="144"/>
      <c r="C136" s="27"/>
      <c r="D136" s="22" t="s">
        <v>39</v>
      </c>
      <c r="E136" s="50">
        <f>E129+E134</f>
        <v>0</v>
      </c>
      <c r="F136" s="50">
        <f>F129+F134</f>
        <v>0</v>
      </c>
      <c r="I136" s="22" t="s">
        <v>39</v>
      </c>
      <c r="J136" s="50">
        <f>J129+J134</f>
        <v>0</v>
      </c>
      <c r="K136" s="50">
        <f>K129+K134</f>
        <v>0</v>
      </c>
      <c r="M136" s="22" t="s">
        <v>39</v>
      </c>
      <c r="N136" s="50">
        <f>N129+N134</f>
        <v>0</v>
      </c>
      <c r="O136" s="50">
        <f>O129+O134</f>
        <v>0</v>
      </c>
    </row>
    <row r="137" spans="1:16" ht="11.5" x14ac:dyDescent="0.25">
      <c r="A137" s="144"/>
      <c r="B137" s="144"/>
      <c r="C137" s="44"/>
      <c r="D137" s="46"/>
      <c r="E137" s="47"/>
      <c r="F137" s="47"/>
      <c r="G137" s="44"/>
      <c r="H137" s="44"/>
      <c r="I137" s="46"/>
      <c r="J137" s="47"/>
      <c r="K137" s="47"/>
      <c r="L137" s="44"/>
      <c r="M137" s="46"/>
      <c r="N137" s="47"/>
      <c r="O137" s="47"/>
      <c r="P137" s="44"/>
    </row>
    <row r="138" spans="1:16" ht="12" x14ac:dyDescent="0.3">
      <c r="A138" s="144">
        <f>IF(OR(E138&lt;0,F138&lt;0,N138&lt;0,O138&lt;0),1,0)</f>
        <v>0</v>
      </c>
      <c r="B138" s="144"/>
      <c r="C138" s="44"/>
      <c r="D138" s="37" t="s">
        <v>176</v>
      </c>
      <c r="E138" s="132">
        <v>0</v>
      </c>
      <c r="F138" s="132">
        <v>0</v>
      </c>
      <c r="G138" s="44"/>
      <c r="H138" s="44"/>
      <c r="I138" s="37" t="s">
        <v>199</v>
      </c>
      <c r="J138" s="132">
        <v>0</v>
      </c>
      <c r="K138" s="132">
        <v>0</v>
      </c>
      <c r="L138" s="44"/>
      <c r="M138" s="37" t="s">
        <v>176</v>
      </c>
      <c r="N138" s="149">
        <f>J138/J$17</f>
        <v>0</v>
      </c>
      <c r="O138" s="149">
        <f>K138/K$17</f>
        <v>0</v>
      </c>
      <c r="P138" s="44"/>
    </row>
    <row r="139" spans="1:16" ht="12" x14ac:dyDescent="0.3">
      <c r="A139" s="144"/>
      <c r="B139" s="144"/>
      <c r="C139" s="44"/>
      <c r="D139" s="37" t="s">
        <v>177</v>
      </c>
      <c r="E139" s="94" t="s">
        <v>137</v>
      </c>
      <c r="F139" s="94" t="s">
        <v>137</v>
      </c>
      <c r="G139" s="44"/>
      <c r="H139" s="44"/>
      <c r="I139" s="37" t="s">
        <v>177</v>
      </c>
      <c r="J139" s="94" t="s">
        <v>137</v>
      </c>
      <c r="K139" s="94" t="s">
        <v>137</v>
      </c>
      <c r="L139" s="44"/>
      <c r="M139" s="37" t="s">
        <v>177</v>
      </c>
      <c r="N139" s="147" t="str">
        <f>J139</f>
        <v>No</v>
      </c>
      <c r="O139" s="147" t="str">
        <f>K139</f>
        <v>No</v>
      </c>
      <c r="P139" s="44"/>
    </row>
    <row r="140" spans="1:16" ht="11.5" x14ac:dyDescent="0.25">
      <c r="A140" s="144"/>
      <c r="B140" s="144"/>
      <c r="C140" s="27"/>
      <c r="D140" s="23" t="s">
        <v>40</v>
      </c>
      <c r="I140" s="23" t="s">
        <v>40</v>
      </c>
      <c r="J140" s="27"/>
      <c r="K140" s="27"/>
      <c r="M140" s="23" t="s">
        <v>40</v>
      </c>
      <c r="N140" s="27"/>
      <c r="O140" s="27"/>
    </row>
    <row r="141" spans="1:16" ht="11.5" x14ac:dyDescent="0.25">
      <c r="A141" s="144"/>
      <c r="B141" s="144"/>
      <c r="C141" s="27"/>
      <c r="D141" s="27"/>
      <c r="E141" s="27"/>
      <c r="F141" s="27"/>
      <c r="G141" s="27"/>
      <c r="H141" s="27"/>
      <c r="I141" s="27"/>
      <c r="J141" s="27"/>
      <c r="K141" s="27"/>
      <c r="L141" s="27"/>
      <c r="M141" s="27"/>
      <c r="N141" s="27"/>
      <c r="O141" s="27"/>
      <c r="P141" s="27"/>
    </row>
    <row r="142" spans="1:16" ht="11.5" x14ac:dyDescent="0.25">
      <c r="B142" s="144">
        <f>1-(E142*F142*N142*O142)</f>
        <v>0</v>
      </c>
      <c r="C142" s="27"/>
      <c r="D142" s="24" t="s">
        <v>178</v>
      </c>
      <c r="E142" s="121" t="b">
        <f>ABS(  (E61+E73+E91)-(E109+E129+E134)  ) &lt; eTol</f>
        <v>1</v>
      </c>
      <c r="F142" s="121" t="b">
        <f>ABS(  (F61+F73+F91)-(F109+F129+F134)  ) &lt; eTol</f>
        <v>1</v>
      </c>
      <c r="I142" s="24" t="s">
        <v>178</v>
      </c>
      <c r="J142" s="121" t="b">
        <f>ABS(  (J61+J73+J91)-(J109+J129+J134)  ) &lt; eTol</f>
        <v>1</v>
      </c>
      <c r="K142" s="121" t="b">
        <f>ABS(  (K61+K73+K91)-(K109+K129+K134)  ) &lt; eTol</f>
        <v>1</v>
      </c>
      <c r="M142" s="24" t="s">
        <v>178</v>
      </c>
      <c r="N142" s="121" t="b">
        <f>ABS(  (N61+N73+N91)-(N109+N129+N134)  ) &lt; eTol</f>
        <v>1</v>
      </c>
      <c r="O142" s="121" t="b">
        <f>ABS(  (O61+O73+O91)-(O109+O129+O134)  ) &lt; eTol</f>
        <v>1</v>
      </c>
    </row>
    <row r="143" spans="1:16" ht="11.5" x14ac:dyDescent="0.25">
      <c r="A143" s="144"/>
      <c r="B143" s="144"/>
      <c r="C143" s="27"/>
      <c r="D143" s="23"/>
      <c r="E143" s="27"/>
      <c r="F143" s="27"/>
      <c r="G143" s="27"/>
      <c r="H143" s="27"/>
      <c r="I143" s="23"/>
      <c r="J143" s="27"/>
      <c r="K143" s="27"/>
      <c r="L143" s="27"/>
      <c r="M143" s="23"/>
      <c r="N143" s="27"/>
      <c r="O143" s="27"/>
      <c r="P143" s="27"/>
    </row>
    <row r="144" spans="1:16" ht="13" x14ac:dyDescent="0.3">
      <c r="A144" s="144"/>
      <c r="B144" s="144"/>
      <c r="C144" s="27"/>
      <c r="D144" s="28" t="s">
        <v>239</v>
      </c>
      <c r="E144" s="148" t="str">
        <f>E21</f>
        <v>31/XX/20XX</v>
      </c>
      <c r="F144" s="148" t="str">
        <f>F21</f>
        <v>31/XX/20XX</v>
      </c>
      <c r="G144" s="27"/>
      <c r="H144" s="27"/>
      <c r="I144" s="28" t="s">
        <v>240</v>
      </c>
      <c r="J144" s="148" t="str">
        <f>J21</f>
        <v>31/XX/20XX</v>
      </c>
      <c r="K144" s="148" t="str">
        <f>K21</f>
        <v>31/XX/20XX</v>
      </c>
      <c r="L144" s="27"/>
      <c r="M144" s="28" t="s">
        <v>239</v>
      </c>
      <c r="N144" s="148" t="str">
        <f>N21</f>
        <v>31/XX/20XX</v>
      </c>
      <c r="O144" s="148" t="str">
        <f>O21</f>
        <v>31/XX/20XX</v>
      </c>
      <c r="P144" s="27"/>
    </row>
    <row r="145" spans="1:16" ht="11.5" x14ac:dyDescent="0.25">
      <c r="A145" s="144"/>
      <c r="B145" s="144"/>
      <c r="C145" s="27"/>
      <c r="D145" s="13" t="s">
        <v>242</v>
      </c>
      <c r="E145" s="132">
        <v>0</v>
      </c>
      <c r="F145" s="132">
        <v>0</v>
      </c>
      <c r="G145" s="27"/>
      <c r="H145" s="27"/>
      <c r="I145" s="13" t="s">
        <v>242</v>
      </c>
      <c r="J145" s="132">
        <v>0</v>
      </c>
      <c r="K145" s="132">
        <v>0</v>
      </c>
      <c r="L145" s="27"/>
      <c r="M145" s="13" t="s">
        <v>242</v>
      </c>
      <c r="N145" s="149">
        <f>J145/J$16</f>
        <v>0</v>
      </c>
      <c r="O145" s="149">
        <f>K145/K$16</f>
        <v>0</v>
      </c>
      <c r="P145" s="27"/>
    </row>
    <row r="146" spans="1:16" ht="11.5" x14ac:dyDescent="0.25">
      <c r="A146" s="144"/>
      <c r="B146" s="144"/>
      <c r="C146" s="27"/>
      <c r="D146" s="13" t="s">
        <v>184</v>
      </c>
      <c r="E146" s="132">
        <v>0</v>
      </c>
      <c r="F146" s="132">
        <v>0</v>
      </c>
      <c r="G146" s="27"/>
      <c r="H146" s="27"/>
      <c r="I146" s="13" t="s">
        <v>184</v>
      </c>
      <c r="J146" s="132">
        <v>0</v>
      </c>
      <c r="K146" s="132">
        <v>0</v>
      </c>
      <c r="L146" s="27"/>
      <c r="M146" s="13" t="s">
        <v>184</v>
      </c>
      <c r="N146" s="149">
        <f>J146/J$16</f>
        <v>0</v>
      </c>
      <c r="O146" s="149">
        <f>K146/K$16</f>
        <v>0</v>
      </c>
      <c r="P146" s="27"/>
    </row>
    <row r="147" spans="1:16" ht="11.5" x14ac:dyDescent="0.25">
      <c r="A147" s="144"/>
      <c r="B147" s="144"/>
      <c r="C147" s="27"/>
      <c r="D147" s="14" t="s">
        <v>243</v>
      </c>
      <c r="E147" s="49">
        <f>SUM(E145:E146)</f>
        <v>0</v>
      </c>
      <c r="F147" s="49">
        <f>SUM(F145:F146)</f>
        <v>0</v>
      </c>
      <c r="G147" s="27"/>
      <c r="H147" s="27"/>
      <c r="I147" s="14" t="s">
        <v>243</v>
      </c>
      <c r="J147" s="49">
        <f>SUM(J145:J146)</f>
        <v>0</v>
      </c>
      <c r="K147" s="49">
        <f>SUM(K145:K146)</f>
        <v>0</v>
      </c>
      <c r="L147" s="27"/>
      <c r="M147" s="14" t="s">
        <v>243</v>
      </c>
      <c r="N147" s="49">
        <f>SUM(N145:N146)</f>
        <v>0</v>
      </c>
      <c r="O147" s="49">
        <f>SUM(O145:O146)</f>
        <v>0</v>
      </c>
      <c r="P147" s="27"/>
    </row>
    <row r="148" spans="1:16" ht="11.5" x14ac:dyDescent="0.25">
      <c r="A148" s="144"/>
      <c r="B148" s="144"/>
      <c r="C148" s="27"/>
      <c r="D148" s="16"/>
      <c r="E148" s="27"/>
      <c r="F148" s="27"/>
      <c r="G148" s="27"/>
      <c r="H148" s="27"/>
      <c r="I148" s="16"/>
      <c r="J148" s="27"/>
      <c r="K148" s="27"/>
      <c r="L148" s="27"/>
      <c r="M148" s="16"/>
      <c r="N148" s="27"/>
      <c r="O148" s="27"/>
      <c r="P148" s="27"/>
    </row>
    <row r="149" spans="1:16" ht="11.5" x14ac:dyDescent="0.25">
      <c r="A149" s="144"/>
      <c r="B149" s="144"/>
      <c r="C149" s="27"/>
      <c r="D149" s="13" t="s">
        <v>179</v>
      </c>
      <c r="E149" s="132"/>
      <c r="F149" s="132"/>
      <c r="G149" s="27"/>
      <c r="H149" s="27"/>
      <c r="I149" s="13" t="s">
        <v>179</v>
      </c>
      <c r="J149" s="132"/>
      <c r="K149" s="132"/>
      <c r="L149" s="27"/>
      <c r="M149" s="13" t="s">
        <v>179</v>
      </c>
      <c r="N149" s="149">
        <f>J149/J$17</f>
        <v>0</v>
      </c>
      <c r="O149" s="149">
        <f>K149/K$17</f>
        <v>0</v>
      </c>
      <c r="P149" s="27"/>
    </row>
    <row r="150" spans="1:16" ht="11.5" x14ac:dyDescent="0.25">
      <c r="A150" s="144"/>
      <c r="B150" s="144"/>
      <c r="C150" s="27"/>
      <c r="D150" s="16"/>
      <c r="E150" s="16"/>
      <c r="F150" s="16"/>
      <c r="G150" s="16"/>
      <c r="H150" s="27"/>
      <c r="I150" s="16"/>
      <c r="J150" s="16"/>
      <c r="K150" s="16"/>
      <c r="L150" s="27"/>
      <c r="M150" s="16"/>
      <c r="N150" s="27"/>
      <c r="O150" s="27"/>
      <c r="P150" s="27"/>
    </row>
    <row r="151" spans="1:16" ht="13" x14ac:dyDescent="0.3">
      <c r="A151" s="144"/>
      <c r="B151" s="144"/>
      <c r="C151" s="27"/>
      <c r="D151" s="67" t="s">
        <v>180</v>
      </c>
      <c r="E151" s="49">
        <f t="shared" ref="E151:F151" si="37">E117+E116+E123+E115 +E118 +E126+  E101+E96+E97+E94+E102+E103 - E89-E88-E85-E87</f>
        <v>0</v>
      </c>
      <c r="F151" s="49">
        <f t="shared" si="37"/>
        <v>0</v>
      </c>
      <c r="G151" s="68"/>
      <c r="H151" s="68"/>
      <c r="I151" s="67" t="s">
        <v>180</v>
      </c>
      <c r="J151" s="49">
        <f t="shared" ref="J151:K151" si="38">J117+J116+J123+J115 +J118 +J126+  J101+J96+J97+J94+J102+J103 - J89-J88-J85-J87</f>
        <v>0</v>
      </c>
      <c r="K151" s="49">
        <f t="shared" si="38"/>
        <v>0</v>
      </c>
      <c r="L151" s="68"/>
      <c r="M151" s="67" t="s">
        <v>180</v>
      </c>
      <c r="N151" s="49">
        <f t="shared" ref="N151:O151" si="39">N117+N116+N123+N115 +N118 +N126+  N101+N96+N97+N94+N102+N103 - N89-N88-N85-N87</f>
        <v>0</v>
      </c>
      <c r="O151" s="49">
        <f t="shared" si="39"/>
        <v>0</v>
      </c>
    </row>
    <row r="152" spans="1:16" ht="13" x14ac:dyDescent="0.3">
      <c r="A152" s="144"/>
      <c r="B152" s="144"/>
      <c r="C152" s="27"/>
      <c r="D152" s="67" t="s">
        <v>313</v>
      </c>
      <c r="E152" s="49">
        <f>'RAG Thresholds'!$D$27</f>
        <v>0</v>
      </c>
      <c r="F152" s="49">
        <f>'RAG Thresholds'!$D$27</f>
        <v>0</v>
      </c>
      <c r="G152" s="68"/>
      <c r="H152" s="68"/>
      <c r="I152" s="67" t="s">
        <v>313</v>
      </c>
      <c r="J152" s="49">
        <f>'RAG Thresholds'!$D$27</f>
        <v>0</v>
      </c>
      <c r="K152" s="49">
        <f>'RAG Thresholds'!$D$27</f>
        <v>0</v>
      </c>
      <c r="L152" s="68"/>
      <c r="M152" s="67" t="s">
        <v>313</v>
      </c>
      <c r="N152" s="49">
        <f>'RAG Thresholds'!$D$27</f>
        <v>0</v>
      </c>
      <c r="O152" s="49">
        <f>'RAG Thresholds'!$D$27</f>
        <v>0</v>
      </c>
    </row>
    <row r="153" spans="1:16" ht="11.5" x14ac:dyDescent="0.25">
      <c r="A153" s="144"/>
      <c r="B153" s="144"/>
      <c r="C153" s="27"/>
      <c r="I153" s="27"/>
      <c r="J153" s="27"/>
      <c r="K153" s="27"/>
      <c r="M153" s="68"/>
      <c r="N153" s="68"/>
      <c r="O153" s="68"/>
    </row>
    <row r="154" spans="1:16" ht="11.5" x14ac:dyDescent="0.25">
      <c r="A154" s="144"/>
      <c r="B154" s="144"/>
      <c r="C154" s="44"/>
      <c r="D154" s="44"/>
      <c r="E154" s="45"/>
      <c r="F154" s="45"/>
      <c r="G154" s="44"/>
      <c r="H154" s="44"/>
      <c r="I154" s="44"/>
      <c r="J154" s="45"/>
      <c r="K154" s="45"/>
      <c r="L154" s="44"/>
      <c r="M154" s="75"/>
      <c r="N154" s="76"/>
      <c r="O154" s="76"/>
      <c r="P154" s="44"/>
    </row>
    <row r="155" spans="1:16" ht="11.5" x14ac:dyDescent="0.25">
      <c r="A155" s="144"/>
      <c r="B155" s="144"/>
      <c r="C155" s="27"/>
      <c r="D155" s="146" t="s">
        <v>60</v>
      </c>
      <c r="E155" s="27"/>
      <c r="F155" s="27"/>
      <c r="G155" s="27"/>
      <c r="H155" s="27"/>
      <c r="I155" s="146"/>
      <c r="J155" s="27"/>
      <c r="K155" s="27"/>
      <c r="L155" s="27"/>
      <c r="M155" s="146" t="s">
        <v>60</v>
      </c>
      <c r="N155" s="27"/>
      <c r="O155" s="27"/>
    </row>
    <row r="156" spans="1:16" ht="11.5" x14ac:dyDescent="0.25">
      <c r="A156" s="144"/>
      <c r="B156" s="144"/>
      <c r="C156" s="27"/>
      <c r="D156" s="91" t="s">
        <v>159</v>
      </c>
      <c r="E156" s="154"/>
      <c r="F156" s="154"/>
      <c r="G156" s="27"/>
      <c r="H156" s="27"/>
      <c r="I156" s="146"/>
      <c r="J156" s="27"/>
      <c r="K156" s="27"/>
      <c r="L156" s="27"/>
      <c r="M156" s="91" t="s">
        <v>159</v>
      </c>
      <c r="N156" s="154"/>
      <c r="O156" s="154"/>
    </row>
    <row r="157" spans="1:16" ht="11.5" x14ac:dyDescent="0.25">
      <c r="A157" s="144"/>
      <c r="B157" s="144"/>
      <c r="C157" s="27"/>
      <c r="D157" s="91" t="s">
        <v>64</v>
      </c>
      <c r="E157" s="151">
        <f>IF(E26=0,0,IF(E36&lt;0,(E34+E36)/E26,E34/E26))</f>
        <v>0</v>
      </c>
      <c r="F157" s="151">
        <f>IF(F26=0,0,IF(F36&lt;0,(F34+F36)/F26,F34/F26))</f>
        <v>0</v>
      </c>
      <c r="G157" s="27"/>
      <c r="H157" s="27"/>
      <c r="I157" s="146"/>
      <c r="J157" s="27"/>
      <c r="K157" s="27"/>
      <c r="L157" s="27"/>
      <c r="M157" s="91" t="s">
        <v>64</v>
      </c>
      <c r="N157" s="151">
        <f t="shared" ref="N157:O157" si="40">IF(N26=0,0,IF(N36&lt;0,(N34+N36)/N26,N34/N26))</f>
        <v>0</v>
      </c>
      <c r="O157" s="151">
        <f t="shared" si="40"/>
        <v>0</v>
      </c>
      <c r="P157" s="27"/>
    </row>
    <row r="158" spans="1:16" ht="11.5" x14ac:dyDescent="0.25">
      <c r="A158" s="144"/>
      <c r="B158" s="144"/>
      <c r="C158" s="27"/>
      <c r="D158" s="91" t="s">
        <v>245</v>
      </c>
      <c r="E158" s="154"/>
      <c r="F158" s="154"/>
      <c r="G158" s="27"/>
      <c r="H158" s="27"/>
      <c r="I158" s="146"/>
      <c r="J158" s="27"/>
      <c r="K158" s="27"/>
      <c r="L158" s="27"/>
      <c r="M158" s="91" t="s">
        <v>245</v>
      </c>
      <c r="N158" s="154"/>
      <c r="O158" s="154"/>
    </row>
    <row r="159" spans="1:16" ht="11.5" x14ac:dyDescent="0.25">
      <c r="A159" s="144"/>
      <c r="B159" s="144"/>
      <c r="C159" s="27"/>
      <c r="D159" s="91" t="s">
        <v>73</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27"/>
      <c r="H159" s="27"/>
      <c r="I159" s="146"/>
      <c r="J159" s="27"/>
      <c r="K159" s="27"/>
      <c r="L159" s="27"/>
      <c r="M159" s="91" t="s">
        <v>73</v>
      </c>
      <c r="N159" s="150" t="e">
        <f t="shared" ref="N159:O159" si="41">IF((N117+N116+N123+N115 +N118 +N126+  N101+N96+N97+N94+N102+N103 - N89-N88-N85-N87)/(N34+   IF(N36&lt;0,N36,0)   -   N52)&lt;0,0,(N117+N116+N123+N115 +N118 +N126+  N101+N96+N97+N94+N102+N103 - N89-N88-N85-N87)/(N34+IF(N36&lt;0,N36,0) -N52))</f>
        <v>#DIV/0!</v>
      </c>
      <c r="O159" s="150" t="e">
        <f t="shared" si="41"/>
        <v>#DIV/0!</v>
      </c>
    </row>
    <row r="160" spans="1:16" ht="11.5" x14ac:dyDescent="0.25">
      <c r="A160" s="144"/>
      <c r="B160" s="144"/>
      <c r="C160" s="27"/>
      <c r="D160" s="91" t="s">
        <v>77</v>
      </c>
      <c r="E160" s="150" t="e">
        <f t="shared" ref="E160:F160" si="42">IF(((E117+E116+E123+E115 +E118 +E126+  E101+E96+E97+E94+E102+E103 - E89-E88-E85-E87)-(E70-E119))/(E34+IF(E36&lt;0,E36,0)-E52)&lt;0,0,((E117+E116+E123+E115 +E118 +E126+  E101+E96+E97+E94+E102+E103 - E89-E88-E85-E87)-(E70-E119))/(E34+IF(E36&lt;0,E36,0)-E52))</f>
        <v>#DIV/0!</v>
      </c>
      <c r="F160" s="150" t="e">
        <f t="shared" si="42"/>
        <v>#DIV/0!</v>
      </c>
      <c r="G160" s="27"/>
      <c r="H160" s="27"/>
      <c r="I160" s="146"/>
      <c r="J160" s="27"/>
      <c r="K160" s="27"/>
      <c r="L160" s="27"/>
      <c r="M160" s="91" t="s">
        <v>77</v>
      </c>
      <c r="N160" s="150" t="e">
        <f t="shared" ref="N160:O160" si="43">IF(((N117+N116+N123+N115 +N118 +N126+  N101+N96+N97+N94+N102+N103 - N89-N88-N85-N87)-(N70-N119))/(N34+IF(N36&lt;0,N36,0)-N52)&lt;0,0,((N117+N116+N123+N115 +N118 +N126+  N101+N96+N97+N94+N102+N103 - N89-N88-N85-N87)-(N70-N119))/(N34+IF(N36&lt;0,N36,0)-N52))</f>
        <v>#DIV/0!</v>
      </c>
      <c r="O160" s="150" t="e">
        <f t="shared" si="43"/>
        <v>#DIV/0!</v>
      </c>
    </row>
    <row r="161" spans="1:16" ht="11.5" x14ac:dyDescent="0.25">
      <c r="A161" s="144"/>
      <c r="B161" s="144"/>
      <c r="C161" s="27"/>
      <c r="D161" s="91" t="s">
        <v>71</v>
      </c>
      <c r="E161" s="150" t="e">
        <f t="shared" ref="E161:F161" si="44">(E34+ IF(E36&lt;0,E36,0) +E40)/-(E37+E38)</f>
        <v>#DIV/0!</v>
      </c>
      <c r="F161" s="150" t="e">
        <f t="shared" si="44"/>
        <v>#DIV/0!</v>
      </c>
      <c r="G161" s="27"/>
      <c r="H161" s="27"/>
      <c r="I161" s="146"/>
      <c r="J161" s="27"/>
      <c r="K161" s="27"/>
      <c r="L161" s="27"/>
      <c r="M161" s="91" t="s">
        <v>71</v>
      </c>
      <c r="N161" s="150" t="e">
        <f t="shared" ref="N161:O161" si="45">(N34+ IF(N36&lt;0,N36,0) +N40)/-(N37+N38)</f>
        <v>#DIV/0!</v>
      </c>
      <c r="O161" s="150" t="e">
        <f t="shared" si="45"/>
        <v>#DIV/0!</v>
      </c>
    </row>
    <row r="162" spans="1:16" ht="11.5" x14ac:dyDescent="0.25">
      <c r="A162" s="144"/>
      <c r="B162" s="144"/>
      <c r="C162" s="27"/>
      <c r="D162" s="91" t="s">
        <v>74</v>
      </c>
      <c r="E162" s="150" t="e">
        <f>(E91-E75)/E109</f>
        <v>#DIV/0!</v>
      </c>
      <c r="F162" s="150" t="e">
        <f>(F91-F75)/F109</f>
        <v>#DIV/0!</v>
      </c>
      <c r="G162" s="27"/>
      <c r="H162" s="27"/>
      <c r="I162" s="146"/>
      <c r="J162" s="27"/>
      <c r="K162" s="27"/>
      <c r="L162" s="27"/>
      <c r="M162" s="91" t="s">
        <v>74</v>
      </c>
      <c r="N162" s="150" t="e">
        <f t="shared" ref="N162:O162" si="46">(N91-N75)/N109</f>
        <v>#DIV/0!</v>
      </c>
      <c r="O162" s="150" t="e">
        <f t="shared" si="46"/>
        <v>#DIV/0!</v>
      </c>
    </row>
    <row r="163" spans="1:16" ht="11.5" x14ac:dyDescent="0.25">
      <c r="A163" s="144"/>
      <c r="B163" s="144"/>
      <c r="C163" s="27"/>
      <c r="D163" s="91" t="s">
        <v>75</v>
      </c>
      <c r="E163" s="150">
        <f>E134</f>
        <v>0</v>
      </c>
      <c r="F163" s="150">
        <f>F134</f>
        <v>0</v>
      </c>
      <c r="G163" s="27"/>
      <c r="H163" s="27"/>
      <c r="I163" s="146"/>
      <c r="J163" s="27"/>
      <c r="K163" s="27"/>
      <c r="L163" s="27"/>
      <c r="M163" s="91" t="s">
        <v>75</v>
      </c>
      <c r="N163" s="150">
        <f t="shared" ref="N163:O163" si="47">N134</f>
        <v>0</v>
      </c>
      <c r="O163" s="150">
        <f t="shared" si="47"/>
        <v>0</v>
      </c>
    </row>
    <row r="164" spans="1:16" ht="11.5" x14ac:dyDescent="0.25">
      <c r="A164" s="144"/>
      <c r="B164" s="144"/>
      <c r="C164" s="27"/>
      <c r="D164" s="91" t="s">
        <v>76</v>
      </c>
      <c r="E164" s="151" t="e">
        <f>(E81+E82+E66+E67+E138)/(E58+E57+E59+E60+E91)</f>
        <v>#DIV/0!</v>
      </c>
      <c r="F164" s="151" t="e">
        <f>(F81+F82+F66+F67+F138)/(F58+F57+F59+F60+F91)</f>
        <v>#DIV/0!</v>
      </c>
      <c r="G164" s="27"/>
      <c r="H164" s="27"/>
      <c r="I164" s="146"/>
      <c r="J164" s="27"/>
      <c r="K164" s="27"/>
      <c r="L164" s="27"/>
      <c r="M164" s="91" t="s">
        <v>76</v>
      </c>
      <c r="N164" s="151" t="e">
        <f t="shared" ref="N164:O164" si="48">(N81+N82+N66+N67+N138)/(N58+N57+N59+N60+N91)</f>
        <v>#DIV/0!</v>
      </c>
      <c r="O164" s="151" t="e">
        <f t="shared" si="48"/>
        <v>#DIV/0!</v>
      </c>
    </row>
    <row r="165" spans="1:16" ht="11.5" x14ac:dyDescent="0.25">
      <c r="A165" s="144"/>
      <c r="B165" s="144"/>
      <c r="C165" s="27"/>
      <c r="D165" s="42"/>
      <c r="E165" s="48"/>
      <c r="F165" s="48"/>
      <c r="G165" s="27"/>
      <c r="H165" s="27"/>
      <c r="I165" s="146"/>
      <c r="J165" s="27"/>
      <c r="K165" s="27"/>
      <c r="L165" s="27"/>
      <c r="M165" s="42"/>
      <c r="N165" s="48"/>
      <c r="O165" s="48"/>
      <c r="P165" s="27"/>
    </row>
    <row r="166" spans="1:16" ht="11.5" x14ac:dyDescent="0.25">
      <c r="A166" s="144"/>
      <c r="B166" s="144"/>
      <c r="C166" s="27"/>
      <c r="D166" s="42"/>
      <c r="E166" s="43"/>
      <c r="F166" s="43"/>
      <c r="G166" s="27"/>
      <c r="H166" s="27"/>
      <c r="I166" s="146"/>
      <c r="J166" s="27"/>
      <c r="K166" s="27"/>
      <c r="L166" s="27"/>
      <c r="M166" s="42"/>
      <c r="N166" s="43"/>
      <c r="O166" s="43"/>
      <c r="P166" s="27"/>
    </row>
    <row r="167" spans="1:16" ht="11.5" x14ac:dyDescent="0.25">
      <c r="A167" s="144"/>
      <c r="B167" s="144"/>
      <c r="C167" s="27"/>
      <c r="D167" s="146" t="s">
        <v>43</v>
      </c>
      <c r="E167" s="27"/>
      <c r="F167" s="27"/>
      <c r="G167" s="27"/>
      <c r="H167" s="27"/>
      <c r="I167" s="146"/>
      <c r="J167" s="27"/>
      <c r="K167" s="27"/>
      <c r="L167" s="27"/>
      <c r="M167" s="146" t="s">
        <v>43</v>
      </c>
      <c r="N167" s="27"/>
      <c r="O167" s="27"/>
      <c r="P167" s="27"/>
    </row>
    <row r="168" spans="1:16" ht="11.5" x14ac:dyDescent="0.25">
      <c r="A168" s="144"/>
      <c r="B168" s="144"/>
      <c r="C168" s="27"/>
      <c r="D168" s="91" t="s">
        <v>159</v>
      </c>
      <c r="E168" s="154"/>
      <c r="F168" s="154"/>
      <c r="G168" s="27"/>
      <c r="H168" s="27"/>
      <c r="I168" s="146"/>
      <c r="J168" s="27"/>
      <c r="K168" s="27"/>
      <c r="L168" s="27"/>
      <c r="M168" s="91" t="s">
        <v>159</v>
      </c>
      <c r="N168" s="154"/>
      <c r="O168" s="154"/>
    </row>
    <row r="169" spans="1:16" ht="11.5" x14ac:dyDescent="0.25">
      <c r="A169" s="144"/>
      <c r="B169" s="144"/>
      <c r="C169" s="27"/>
      <c r="D169" s="27" t="s">
        <v>64</v>
      </c>
      <c r="E169" s="152" t="str">
        <f>IF(E157&gt;'RAG Thresholds'!$G$16,"G",IF(E157&lt;'RAG Thresholds'!$E$16,"R","A"))</f>
        <v>R</v>
      </c>
      <c r="F169" s="152" t="str">
        <f>IF(F157&gt;'RAG Thresholds'!$G$16,"G",IF(F157&lt;'RAG Thresholds'!$E$16,"R","A"))</f>
        <v>R</v>
      </c>
      <c r="G169" s="27"/>
      <c r="H169" s="27"/>
      <c r="I169" s="146"/>
      <c r="J169" s="27"/>
      <c r="K169" s="27"/>
      <c r="L169" s="27"/>
      <c r="M169" s="27" t="s">
        <v>64</v>
      </c>
      <c r="N169" s="152" t="str">
        <f>IF(N157&gt;'RAG Thresholds'!$G$16,"G",IF(N157&lt;'RAG Thresholds'!$E$16,"R","A"))</f>
        <v>R</v>
      </c>
      <c r="O169" s="152" t="str">
        <f>IF(O157&gt;'RAG Thresholds'!$G$16,"G",IF(O157&lt;'RAG Thresholds'!$E$16,"R","A"))</f>
        <v>R</v>
      </c>
      <c r="P169" s="27"/>
    </row>
    <row r="170" spans="1:16" ht="11.5" x14ac:dyDescent="0.25">
      <c r="A170" s="144"/>
      <c r="B170" s="144"/>
      <c r="C170" s="27"/>
      <c r="D170" s="27" t="s">
        <v>245</v>
      </c>
      <c r="E170" s="154"/>
      <c r="F170" s="154"/>
      <c r="G170" s="27"/>
      <c r="H170" s="27"/>
      <c r="I170" s="146"/>
      <c r="J170" s="27"/>
      <c r="K170" s="27"/>
      <c r="L170" s="27"/>
      <c r="M170" s="27" t="s">
        <v>245</v>
      </c>
      <c r="N170" s="154"/>
      <c r="O170" s="154"/>
    </row>
    <row r="171" spans="1:16" ht="11.5" x14ac:dyDescent="0.25">
      <c r="A171" s="144"/>
      <c r="B171" s="144"/>
      <c r="C171" s="27"/>
      <c r="D171" s="27" t="s">
        <v>73</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27"/>
      <c r="H171" s="27"/>
      <c r="I171" s="146"/>
      <c r="J171" s="27"/>
      <c r="K171" s="27"/>
      <c r="L171" s="27"/>
      <c r="M171" s="27" t="s">
        <v>73</v>
      </c>
      <c r="N171" s="152" t="e">
        <f>IF((N34+   IF(N36&lt;0,N36,0)  -N52)&lt;0,"R",IF(((N117+N116+N123+N115 +N118 +N126+  N101+N96+N97+N94+N102+N103 - N89-N88-N85-N87)&lt;0),"G",IF(N159&lt;'RAG Thresholds'!$G$18,"G",IF(N159&gt;'RAG Thresholds'!$E$18,"R","A"))))</f>
        <v>#DIV/0!</v>
      </c>
      <c r="O171" s="152" t="e">
        <f>IF((O34+   IF(O36&lt;0,O36,0)  -O52)&lt;0,"R",IF(((O117+O116+O123+O115 +O118 +O126+  O101+O96+O97+O94+O102+O103 - O89-O88-O85-O87)&lt;0),"G",IF(O159&lt;'RAG Thresholds'!$G$18,"G",IF(O159&gt;'RAG Thresholds'!$E$18,"R","A"))))</f>
        <v>#DIV/0!</v>
      </c>
    </row>
    <row r="172" spans="1:16" ht="11.5" x14ac:dyDescent="0.25">
      <c r="A172" s="144"/>
      <c r="B172" s="144"/>
      <c r="C172" s="27"/>
      <c r="D172" s="27" t="s">
        <v>77</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27"/>
      <c r="H172" s="27"/>
      <c r="I172" s="146"/>
      <c r="J172" s="27"/>
      <c r="K172" s="27"/>
      <c r="L172" s="27"/>
      <c r="M172" s="27" t="s">
        <v>77</v>
      </c>
      <c r="N172" s="152" t="e">
        <f>IF((N34+   IF(N36&lt;0,N36,0)  -N52)&lt;0,"R",IF(( ((N117+N116+N123+N115 +N118 +N126+  N101+N96+N97+N94+N102+N103 - N89-N88-N85-N87)-(N70-N119))&lt;0),"G",IF(N160&lt;'RAG Thresholds'!$G$19,"G",IF(N160&gt;'RAG Thresholds'!$E$19,"R","A"))))</f>
        <v>#DIV/0!</v>
      </c>
      <c r="O172" s="152" t="e">
        <f>IF((O34+   IF(O36&lt;0,O36,0)  -O52)&lt;0,"R",IF(( ((O117+O116+O123+O115 +O118 +O126+  O101+O96+O97+O94+O102+O103 - O89-O88-O85-O87)-(O70-O119))&lt;0),"G",IF(O160&lt;'RAG Thresholds'!$G$19,"G",IF(O160&gt;'RAG Thresholds'!$E$19,"R","A"))))</f>
        <v>#DIV/0!</v>
      </c>
    </row>
    <row r="173" spans="1:16" ht="11.5" x14ac:dyDescent="0.25">
      <c r="A173" s="144"/>
      <c r="B173" s="144"/>
      <c r="C173" s="27"/>
      <c r="D173" s="27" t="s">
        <v>71</v>
      </c>
      <c r="E173" s="152" t="str">
        <f>IF(-(E37+E38)&lt;=0,"G",IF((  E34+ IF(E36&lt;0,E36,0) +E40 )&lt;0,"R",IF(E161&gt;'RAG Thresholds'!$G$20,"G",IF(E161&lt;'RAG Thresholds'!$E$20,"R","A"))))</f>
        <v>G</v>
      </c>
      <c r="F173" s="152" t="str">
        <f>IF(-(F37+F38)&lt;=0,"G",IF((  F34+ IF(F36&lt;0,F36,0) +F40 )&lt;0,"R",IF(F161&gt;'RAG Thresholds'!$G$20,"G",IF(F161&lt;'RAG Thresholds'!$E$20,"R","A"))))</f>
        <v>G</v>
      </c>
      <c r="G173" s="27"/>
      <c r="H173" s="27"/>
      <c r="I173" s="146"/>
      <c r="J173" s="27"/>
      <c r="K173" s="27"/>
      <c r="L173" s="27"/>
      <c r="M173" s="27" t="s">
        <v>71</v>
      </c>
      <c r="N173" s="152" t="str">
        <f>IF(-(N37+N38)&lt;=0,"G",IF((  N34+ IF(N36&lt;0,N36,0) +N40 )&lt;0,"R",IF(N161&gt;'RAG Thresholds'!$G$20,"G",IF(N161&lt;'RAG Thresholds'!$E$20,"R","A"))))</f>
        <v>G</v>
      </c>
      <c r="O173" s="152" t="str">
        <f>IF(-(O37+O38)&lt;=0,"G",IF((  O34+ IF(O36&lt;0,O36,0) +O40 )&lt;0,"R",IF(O161&gt;'RAG Thresholds'!$G$20,"G",IF(O161&lt;'RAG Thresholds'!$E$20,"R","A"))))</f>
        <v>G</v>
      </c>
    </row>
    <row r="174" spans="1:16" ht="11.5" x14ac:dyDescent="0.25">
      <c r="A174" s="144"/>
      <c r="B174" s="144"/>
      <c r="C174" s="27"/>
      <c r="D174" s="27" t="s">
        <v>74</v>
      </c>
      <c r="E174" s="152" t="e">
        <f>IF(E162&gt;'RAG Thresholds'!$G$21,"G",IF(E162&lt;'RAG Thresholds'!$E$21,"R","A"))</f>
        <v>#DIV/0!</v>
      </c>
      <c r="F174" s="152" t="e">
        <f>IF(F162&gt;'RAG Thresholds'!$G$21,"G",IF(F162&lt;'RAG Thresholds'!$E$21,"R","A"))</f>
        <v>#DIV/0!</v>
      </c>
      <c r="G174" s="27"/>
      <c r="H174" s="27"/>
      <c r="I174" s="146"/>
      <c r="J174" s="27"/>
      <c r="K174" s="27"/>
      <c r="L174" s="27"/>
      <c r="M174" s="27" t="s">
        <v>74</v>
      </c>
      <c r="N174" s="152" t="e">
        <f>IF(N162&gt;'RAG Thresholds'!$G$21,"G",IF(N162&lt;'RAG Thresholds'!$E$21,"R","A"))</f>
        <v>#DIV/0!</v>
      </c>
      <c r="O174" s="152" t="e">
        <f>IF(O162&gt;'RAG Thresholds'!$G$21,"G",IF(O162&lt;'RAG Thresholds'!$E$21,"R","A"))</f>
        <v>#DIV/0!</v>
      </c>
    </row>
    <row r="175" spans="1:16" ht="11.5" x14ac:dyDescent="0.25">
      <c r="A175" s="144"/>
      <c r="B175" s="144"/>
      <c r="C175" s="27"/>
      <c r="D175" s="27" t="s">
        <v>75</v>
      </c>
      <c r="E175" s="152" t="str">
        <f>IF(E163&gt;'RAG Thresholds'!$E$22,"G","R")</f>
        <v>R</v>
      </c>
      <c r="F175" s="152" t="str">
        <f>IF(F163&gt;'RAG Thresholds'!$E$22,"G","R")</f>
        <v>R</v>
      </c>
      <c r="G175" s="27"/>
      <c r="H175" s="27"/>
      <c r="I175" s="146"/>
      <c r="J175" s="27"/>
      <c r="K175" s="27"/>
      <c r="L175" s="27"/>
      <c r="M175" s="27" t="s">
        <v>75</v>
      </c>
      <c r="N175" s="152" t="str">
        <f>IF(N163&gt;'RAG Thresholds'!$E$22,"G","R")</f>
        <v>R</v>
      </c>
      <c r="O175" s="152" t="str">
        <f>IF(O163&gt;'RAG Thresholds'!$E$22,"G","R")</f>
        <v>R</v>
      </c>
    </row>
    <row r="176" spans="1:16" ht="11.5" x14ac:dyDescent="0.25">
      <c r="A176" s="144"/>
      <c r="B176" s="144"/>
      <c r="C176" s="27"/>
      <c r="D176" s="27" t="s">
        <v>76</v>
      </c>
      <c r="E176" s="152" t="e">
        <f>IF(E139=SysConfig!$F$38,"R",IF((E81+E82+E66+E67+E138)&lt;0,"G",IF(E164&lt;'RAG Thresholds'!$G$23,"G",IF(E164&gt;'RAG Thresholds'!$E$23,"R","A"))))</f>
        <v>#DIV/0!</v>
      </c>
      <c r="F176" s="152" t="e">
        <f>IF(F139=SysConfig!$F$38,"R",IF((F81+F82+F66+F67+F138)&lt;0,"G",IF(F164&lt;'RAG Thresholds'!$G$23,"G",IF(F164&gt;'RAG Thresholds'!$E$23,"R","A"))))</f>
        <v>#DIV/0!</v>
      </c>
      <c r="G176" s="27"/>
      <c r="H176" s="27"/>
      <c r="I176" s="146"/>
      <c r="J176" s="27"/>
      <c r="K176" s="27"/>
      <c r="L176" s="27"/>
      <c r="M176" s="27" t="s">
        <v>76</v>
      </c>
      <c r="N176" s="152" t="e">
        <f>IF(N139=SysConfig!$F$38,"R",IF((N81+N82+N66+N67+N138)&lt;0,"G",IF(N164&lt;'RAG Thresholds'!$G$23,"G",IF(N164&gt;'RAG Thresholds'!$E$23,"R","A"))))</f>
        <v>#DIV/0!</v>
      </c>
      <c r="O176" s="152" t="e">
        <f>IF(O139=SysConfig!$F$38,"R",IF((O81+O82+O66+O67+O138)&lt;0,"G",IF(O164&lt;'RAG Thresholds'!$G$23,"G",IF(O164&gt;'RAG Thresholds'!$E$23,"R","A"))))</f>
        <v>#DIV/0!</v>
      </c>
    </row>
    <row r="177" spans="1:16" ht="11.5" x14ac:dyDescent="0.25">
      <c r="A177" s="144"/>
      <c r="B177" s="144"/>
      <c r="C177" s="27"/>
      <c r="I177" s="146"/>
      <c r="J177" s="27"/>
      <c r="K177" s="27"/>
    </row>
    <row r="178" spans="1:16" ht="15.5" x14ac:dyDescent="0.35">
      <c r="A178" s="90" t="s">
        <v>150</v>
      </c>
      <c r="B178" s="90"/>
      <c r="C178" s="90"/>
      <c r="D178" s="90"/>
      <c r="E178" s="90"/>
      <c r="F178" s="90"/>
      <c r="G178" s="90"/>
      <c r="H178" s="90"/>
      <c r="I178" s="90"/>
      <c r="J178" s="90"/>
      <c r="K178" s="90"/>
      <c r="L178" s="90"/>
      <c r="M178" s="90"/>
      <c r="N178" s="90"/>
      <c r="O178" s="90"/>
      <c r="P178" s="90"/>
    </row>
    <row r="179" spans="1:16" ht="14.5" customHeight="1" x14ac:dyDescent="0.25"/>
    <row r="180" spans="1:16" ht="14.5" hidden="1" customHeight="1" x14ac:dyDescent="0.25"/>
    <row r="181" spans="1:16" ht="14.5" hidden="1" customHeight="1" x14ac:dyDescent="0.25"/>
    <row r="182" spans="1:16" ht="14.5" hidden="1" customHeight="1" x14ac:dyDescent="0.25"/>
    <row r="183" spans="1:16" ht="14.5" hidden="1" customHeight="1" x14ac:dyDescent="0.25"/>
    <row r="184" spans="1:16" ht="14.5" hidden="1" customHeight="1" x14ac:dyDescent="0.25"/>
    <row r="185" spans="1:16" ht="14.5" hidden="1" customHeight="1" x14ac:dyDescent="0.25"/>
    <row r="186" spans="1:16" ht="14.5" hidden="1" customHeight="1" x14ac:dyDescent="0.25"/>
    <row r="187" spans="1:16" ht="14.5" hidden="1" customHeight="1" x14ac:dyDescent="0.25"/>
    <row r="188" spans="1:16" ht="14.5" hidden="1" customHeight="1" x14ac:dyDescent="0.25"/>
    <row r="189" spans="1:16" ht="14.5" hidden="1" customHeight="1" x14ac:dyDescent="0.25"/>
    <row r="190" spans="1:16" ht="14.5" hidden="1" customHeight="1" x14ac:dyDescent="0.25"/>
    <row r="191" spans="1:16" ht="14.5" hidden="1" customHeight="1" x14ac:dyDescent="0.25"/>
    <row r="192" spans="1:16" ht="14.5" hidden="1" customHeight="1" x14ac:dyDescent="0.25"/>
    <row r="193" ht="14.5" hidden="1" customHeight="1" x14ac:dyDescent="0.25"/>
    <row r="194" ht="14.5" hidden="1" customHeight="1" x14ac:dyDescent="0.25"/>
    <row r="195" ht="14.5" hidden="1" customHeight="1" x14ac:dyDescent="0.25"/>
    <row r="196" ht="14.5" hidden="1" customHeight="1" x14ac:dyDescent="0.25"/>
  </sheetData>
  <sheetProtection algorithmName="SHA-512" hashValue="QE3cey1PDnUQtSCG/oX8DHAHMVCTI54rsW0P+kiRLQC7reOx3lkk9EHiyScQ2kpMeYTt06xmxnmQXT6BeiCTEg==" saltValue="LM42MWG1vWgxYRAEi9xDmA==" spinCount="100000" sheet="1" objects="1" scenarios="1"/>
  <conditionalFormatting sqref="E172:F173 N169:O169 N171:O176">
    <cfRule type="expression" dxfId="185" priority="1054" stopIfTrue="1">
      <formula>E169="R"</formula>
    </cfRule>
    <cfRule type="expression" dxfId="184" priority="1055" stopIfTrue="1">
      <formula>E169="A"</formula>
    </cfRule>
    <cfRule type="expression" dxfId="183" priority="1056" stopIfTrue="1">
      <formula>E169="G"</formula>
    </cfRule>
  </conditionalFormatting>
  <conditionalFormatting sqref="E171:E176">
    <cfRule type="expression" dxfId="182" priority="191" stopIfTrue="1">
      <formula>E171="R"</formula>
    </cfRule>
    <cfRule type="expression" dxfId="181" priority="192" stopIfTrue="1">
      <formula>E171="A"</formula>
    </cfRule>
    <cfRule type="expression" dxfId="180" priority="193" stopIfTrue="1">
      <formula>E171="G"</formula>
    </cfRule>
  </conditionalFormatting>
  <conditionalFormatting sqref="E171:E174">
    <cfRule type="expression" dxfId="179" priority="188" stopIfTrue="1">
      <formula>E171="R"</formula>
    </cfRule>
    <cfRule type="expression" dxfId="178" priority="189" stopIfTrue="1">
      <formula>E171="A"</formula>
    </cfRule>
    <cfRule type="expression" dxfId="177" priority="190" stopIfTrue="1">
      <formula>E171="G"</formula>
    </cfRule>
  </conditionalFormatting>
  <conditionalFormatting sqref="E172:E174">
    <cfRule type="expression" dxfId="176" priority="185" stopIfTrue="1">
      <formula>E172="R"</formula>
    </cfRule>
    <cfRule type="expression" dxfId="175" priority="186" stopIfTrue="1">
      <formula>E172="A"</formula>
    </cfRule>
    <cfRule type="expression" dxfId="174" priority="187" stopIfTrue="1">
      <formula>E172="G"</formula>
    </cfRule>
  </conditionalFormatting>
  <conditionalFormatting sqref="D5">
    <cfRule type="expression" dxfId="173" priority="194">
      <formula>IF(AND(sysChk=0,sysWarn=0),1,0)</formula>
    </cfRule>
    <cfRule type="expression" dxfId="172" priority="195">
      <formula>IF(AND(sysChk=0,sysWarn&lt;&gt;0),1,0)</formula>
    </cfRule>
    <cfRule type="expression" dxfId="171" priority="196">
      <formula>IF(sysChk&lt;&gt;0,1,0)</formula>
    </cfRule>
  </conditionalFormatting>
  <conditionalFormatting sqref="E169 E171:E174">
    <cfRule type="expression" dxfId="170" priority="182" stopIfTrue="1">
      <formula>E169="R"</formula>
    </cfRule>
    <cfRule type="expression" dxfId="169" priority="183" stopIfTrue="1">
      <formula>E169="A"</formula>
    </cfRule>
    <cfRule type="expression" dxfId="168" priority="184" stopIfTrue="1">
      <formula>E169="G"</formula>
    </cfRule>
  </conditionalFormatting>
  <conditionalFormatting sqref="F171:F176">
    <cfRule type="expression" dxfId="167" priority="179" stopIfTrue="1">
      <formula>F171="R"</formula>
    </cfRule>
    <cfRule type="expression" dxfId="166" priority="180" stopIfTrue="1">
      <formula>F171="A"</formula>
    </cfRule>
    <cfRule type="expression" dxfId="165" priority="181" stopIfTrue="1">
      <formula>F171="G"</formula>
    </cfRule>
  </conditionalFormatting>
  <conditionalFormatting sqref="F171:F174">
    <cfRule type="expression" dxfId="164" priority="176" stopIfTrue="1">
      <formula>F171="R"</formula>
    </cfRule>
    <cfRule type="expression" dxfId="163" priority="177" stopIfTrue="1">
      <formula>F171="A"</formula>
    </cfRule>
    <cfRule type="expression" dxfId="162" priority="178" stopIfTrue="1">
      <formula>F171="G"</formula>
    </cfRule>
  </conditionalFormatting>
  <conditionalFormatting sqref="F172:F174">
    <cfRule type="expression" dxfId="161" priority="173" stopIfTrue="1">
      <formula>F172="R"</formula>
    </cfRule>
    <cfRule type="expression" dxfId="160" priority="174" stopIfTrue="1">
      <formula>F172="A"</formula>
    </cfRule>
    <cfRule type="expression" dxfId="159" priority="175" stopIfTrue="1">
      <formula>F172="G"</formula>
    </cfRule>
  </conditionalFormatting>
  <conditionalFormatting sqref="F169 F171:F174">
    <cfRule type="expression" dxfId="158" priority="170" stopIfTrue="1">
      <formula>F169="R"</formula>
    </cfRule>
    <cfRule type="expression" dxfId="157" priority="171" stopIfTrue="1">
      <formula>F169="A"</formula>
    </cfRule>
    <cfRule type="expression" dxfId="156" priority="172" stopIfTrue="1">
      <formula>F169="G"</formula>
    </cfRule>
  </conditionalFormatting>
  <conditionalFormatting sqref="N172">
    <cfRule type="expression" dxfId="155" priority="95" stopIfTrue="1">
      <formula>N172="R"</formula>
    </cfRule>
    <cfRule type="expression" dxfId="154" priority="96" stopIfTrue="1">
      <formula>N172="A"</formula>
    </cfRule>
    <cfRule type="expression" dxfId="153" priority="97" stopIfTrue="1">
      <formula>N172="G"</formula>
    </cfRule>
  </conditionalFormatting>
  <conditionalFormatting sqref="N172">
    <cfRule type="expression" dxfId="152" priority="92" stopIfTrue="1">
      <formula>N172="R"</formula>
    </cfRule>
    <cfRule type="expression" dxfId="151" priority="93" stopIfTrue="1">
      <formula>N172="A"</formula>
    </cfRule>
    <cfRule type="expression" dxfId="150" priority="94" stopIfTrue="1">
      <formula>N172="G"</formula>
    </cfRule>
  </conditionalFormatting>
  <conditionalFormatting sqref="N172">
    <cfRule type="expression" dxfId="149" priority="89" stopIfTrue="1">
      <formula>N172="R"</formula>
    </cfRule>
    <cfRule type="expression" dxfId="148" priority="90" stopIfTrue="1">
      <formula>N172="A"</formula>
    </cfRule>
    <cfRule type="expression" dxfId="147" priority="91" stopIfTrue="1">
      <formula>N172="G"</formula>
    </cfRule>
  </conditionalFormatting>
  <conditionalFormatting sqref="N172">
    <cfRule type="expression" dxfId="146" priority="86" stopIfTrue="1">
      <formula>N172="R"</formula>
    </cfRule>
    <cfRule type="expression" dxfId="145" priority="87" stopIfTrue="1">
      <formula>N172="A"</formula>
    </cfRule>
    <cfRule type="expression" dxfId="144" priority="88" stopIfTrue="1">
      <formula>N172="G"</formula>
    </cfRule>
  </conditionalFormatting>
  <conditionalFormatting sqref="O172">
    <cfRule type="expression" dxfId="143" priority="83" stopIfTrue="1">
      <formula>O172="R"</formula>
    </cfRule>
    <cfRule type="expression" dxfId="142" priority="84" stopIfTrue="1">
      <formula>O172="A"</formula>
    </cfRule>
    <cfRule type="expression" dxfId="141" priority="85" stopIfTrue="1">
      <formula>O172="G"</formula>
    </cfRule>
  </conditionalFormatting>
  <conditionalFormatting sqref="O172">
    <cfRule type="expression" dxfId="140" priority="80" stopIfTrue="1">
      <formula>O172="R"</formula>
    </cfRule>
    <cfRule type="expression" dxfId="139" priority="81" stopIfTrue="1">
      <formula>O172="A"</formula>
    </cfRule>
    <cfRule type="expression" dxfId="138" priority="82" stopIfTrue="1">
      <formula>O172="G"</formula>
    </cfRule>
  </conditionalFormatting>
  <conditionalFormatting sqref="O172">
    <cfRule type="expression" dxfId="137" priority="77" stopIfTrue="1">
      <formula>O172="R"</formula>
    </cfRule>
    <cfRule type="expression" dxfId="136" priority="78" stopIfTrue="1">
      <formula>O172="A"</formula>
    </cfRule>
    <cfRule type="expression" dxfId="135" priority="79" stopIfTrue="1">
      <formula>O172="G"</formula>
    </cfRule>
  </conditionalFormatting>
  <conditionalFormatting sqref="O172">
    <cfRule type="expression" dxfId="134" priority="74" stopIfTrue="1">
      <formula>O172="R"</formula>
    </cfRule>
    <cfRule type="expression" dxfId="133" priority="75" stopIfTrue="1">
      <formula>O172="A"</formula>
    </cfRule>
    <cfRule type="expression" dxfId="132" priority="76" stopIfTrue="1">
      <formula>O172="G"</formula>
    </cfRule>
  </conditionalFormatting>
  <conditionalFormatting sqref="N173">
    <cfRule type="expression" dxfId="131" priority="23" stopIfTrue="1">
      <formula>N173="R"</formula>
    </cfRule>
    <cfRule type="expression" dxfId="130" priority="24" stopIfTrue="1">
      <formula>N173="A"</formula>
    </cfRule>
    <cfRule type="expression" dxfId="129" priority="25" stopIfTrue="1">
      <formula>N173="G"</formula>
    </cfRule>
  </conditionalFormatting>
  <conditionalFormatting sqref="N173">
    <cfRule type="expression" dxfId="128" priority="20" stopIfTrue="1">
      <formula>N173="R"</formula>
    </cfRule>
    <cfRule type="expression" dxfId="127" priority="21" stopIfTrue="1">
      <formula>N173="A"</formula>
    </cfRule>
    <cfRule type="expression" dxfId="126" priority="22" stopIfTrue="1">
      <formula>N173="G"</formula>
    </cfRule>
  </conditionalFormatting>
  <conditionalFormatting sqref="N173">
    <cfRule type="expression" dxfId="125" priority="17" stopIfTrue="1">
      <formula>N173="R"</formula>
    </cfRule>
    <cfRule type="expression" dxfId="124" priority="18" stopIfTrue="1">
      <formula>N173="A"</formula>
    </cfRule>
    <cfRule type="expression" dxfId="123" priority="19" stopIfTrue="1">
      <formula>N173="G"</formula>
    </cfRule>
  </conditionalFormatting>
  <conditionalFormatting sqref="N173">
    <cfRule type="expression" dxfId="122" priority="14" stopIfTrue="1">
      <formula>N173="R"</formula>
    </cfRule>
    <cfRule type="expression" dxfId="121" priority="15" stopIfTrue="1">
      <formula>N173="A"</formula>
    </cfRule>
    <cfRule type="expression" dxfId="120" priority="16" stopIfTrue="1">
      <formula>N173="G"</formula>
    </cfRule>
  </conditionalFormatting>
  <conditionalFormatting sqref="O173">
    <cfRule type="expression" dxfId="119" priority="11" stopIfTrue="1">
      <formula>O173="R"</formula>
    </cfRule>
    <cfRule type="expression" dxfId="118" priority="12" stopIfTrue="1">
      <formula>O173="A"</formula>
    </cfRule>
    <cfRule type="expression" dxfId="117" priority="13" stopIfTrue="1">
      <formula>O173="G"</formula>
    </cfRule>
  </conditionalFormatting>
  <conditionalFormatting sqref="O173">
    <cfRule type="expression" dxfId="116" priority="8" stopIfTrue="1">
      <formula>O173="R"</formula>
    </cfRule>
    <cfRule type="expression" dxfId="115" priority="9" stopIfTrue="1">
      <formula>O173="A"</formula>
    </cfRule>
    <cfRule type="expression" dxfId="114" priority="10" stopIfTrue="1">
      <formula>O173="G"</formula>
    </cfRule>
  </conditionalFormatting>
  <conditionalFormatting sqref="O173">
    <cfRule type="expression" dxfId="113" priority="5" stopIfTrue="1">
      <formula>O173="R"</formula>
    </cfRule>
    <cfRule type="expression" dxfId="112" priority="6" stopIfTrue="1">
      <formula>O173="A"</formula>
    </cfRule>
    <cfRule type="expression" dxfId="111" priority="7" stopIfTrue="1">
      <formula>O173="G"</formula>
    </cfRule>
  </conditionalFormatting>
  <conditionalFormatting sqref="O173">
    <cfRule type="expression" dxfId="110" priority="2" stopIfTrue="1">
      <formula>O173="R"</formula>
    </cfRule>
    <cfRule type="expression" dxfId="109" priority="3" stopIfTrue="1">
      <formula>O173="A"</formula>
    </cfRule>
    <cfRule type="expression" dxfId="108" priority="4" stopIfTrue="1">
      <formula>O173="G"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M18 N45:O46 N52:O53 G131:G133 N36:O42 N29:O33 N21:O27 N75:O90 N115:O128 N63:O72 N138:O139 N48:O49 N93:O108 N145:O146 N57:O60 N149:O149 N131:O133" xr:uid="{00000000-0002-0000-04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K139" xr:uid="{00000000-0002-0000-04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7"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Instructions'!$D$40=SysConfig!$F$33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E24:F24 J24:K24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E138:F138 E115:F128 E93:F108 E75:F90 E63:F72 J138:K138 J115:K128 J93:K108 J75:K90 J63:K72 J57:K60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J149:K149 I18 E21:F23 E25:F27 E149:F149 E131:F133 E145:F146 E56:F56 E48:F49 E45:F46 E36:F42 E29:F33 J25:K27 J21:K23 J131:K133 J145:K146 J56:K56 J48:K49 J45:K46 J36:K42 J29:K33 J15:K17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E52:F53 J52:K53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Instructions'!$D$40=SysConfig!$F$33,E57&gt;=0)</xm:f>
          </x14:formula1>
          <xm:sqref>E57:F60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E139:F139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70" zoomScaleNormal="70" zoomScaleSheetLayoutView="80" workbookViewId="0">
      <pane ySplit="8" topLeftCell="A9" activePane="bottomLeft" state="frozen"/>
      <selection activeCell="A9" sqref="A9"/>
      <selection pane="bottomLeft" activeCell="A125" sqref="A125"/>
    </sheetView>
  </sheetViews>
  <sheetFormatPr defaultColWidth="0" defaultRowHeight="0" customHeight="1" zeroHeight="1" x14ac:dyDescent="0.25"/>
  <cols>
    <col min="1" max="1" width="4.19921875" customWidth="1"/>
    <col min="2" max="2" width="6" customWidth="1"/>
    <col min="3" max="3" width="1.69921875" customWidth="1"/>
    <col min="4" max="4" width="77" bestFit="1" customWidth="1"/>
    <col min="5" max="7" width="26.5" hidden="1" customWidth="1"/>
    <col min="8" max="13" width="26.5" customWidth="1"/>
    <col min="14" max="16" width="3.69921875" customWidth="1"/>
    <col min="17" max="17" width="71.3984375" customWidth="1"/>
    <col min="18" max="26" width="26.5" customWidth="1"/>
    <col min="27" max="27" width="4.69921875" customWidth="1"/>
    <col min="28" max="28" width="71.3984375" customWidth="1"/>
    <col min="29" max="31" width="26.5" customWidth="1"/>
    <col min="32" max="32" width="8.69921875" customWidth="1"/>
    <col min="33" max="60" width="0" hidden="1" customWidth="1"/>
    <col min="61" max="16384" width="8.69921875" hidden="1"/>
  </cols>
  <sheetData>
    <row r="1" spans="1:32" s="27" customFormat="1" ht="11.5" x14ac:dyDescent="0.25">
      <c r="A1" s="109" t="s">
        <v>96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row>
    <row r="2" spans="1:32"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row>
    <row r="3" spans="1:32" s="27" customFormat="1" ht="13" x14ac:dyDescent="0.25">
      <c r="A3" s="109"/>
      <c r="B3" s="109"/>
      <c r="C3" s="109"/>
      <c r="D3" s="111" t="str">
        <f>cstProjectName</f>
        <v>RM 1043.9 Lots 1,3,4 Financial Viability Risk Assessment Template</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row>
    <row r="5" spans="1:32"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row>
    <row r="6" spans="1:32"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row>
    <row r="7" spans="1:32" s="27" customFormat="1" ht="12.5" hidden="1" x14ac:dyDescent="0.25">
      <c r="A7" s="109"/>
      <c r="B7" s="109"/>
      <c r="C7" s="109"/>
      <c r="D7" s="239" t="str">
        <f>HYPERLINK("#'Contents'!A1","Click for Contents")</f>
        <v>Click for Contents</v>
      </c>
      <c r="E7" s="23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row>
    <row r="8" spans="1:32" s="27" customFormat="1" ht="11.5" x14ac:dyDescent="0.25">
      <c r="A8" s="176">
        <f>SUM(A9:A156)</f>
        <v>0</v>
      </c>
      <c r="B8" s="176">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row>
    <row r="9" spans="1:32"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row>
    <row r="10" spans="1:32" ht="14.5"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row>
    <row r="11" spans="1:32" ht="14.5"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row>
    <row r="12" spans="1:32" ht="21" x14ac:dyDescent="0.5">
      <c r="A12" s="97"/>
      <c r="B12" s="25"/>
      <c r="C12" s="25"/>
      <c r="D12" s="55" t="s">
        <v>368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row>
    <row r="13" spans="1:32" ht="14.5" x14ac:dyDescent="0.35">
      <c r="A13" s="97"/>
      <c r="B13" s="25"/>
      <c r="C13" s="25"/>
      <c r="D13" s="97" t="s">
        <v>369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row>
    <row r="14" spans="1:32" ht="14.5" x14ac:dyDescent="0.35">
      <c r="A14" s="97"/>
      <c r="B14" s="25"/>
      <c r="C14" s="146"/>
      <c r="D14" s="146" t="s">
        <v>42</v>
      </c>
      <c r="E14" s="146"/>
      <c r="F14" s="146"/>
      <c r="G14" s="146"/>
      <c r="H14" s="146"/>
      <c r="I14" s="146"/>
      <c r="J14" s="146"/>
      <c r="K14" s="146"/>
      <c r="L14" s="146"/>
      <c r="M14" s="146"/>
      <c r="N14" s="146"/>
      <c r="O14" s="146"/>
      <c r="P14" s="146"/>
      <c r="Q14" s="146" t="s">
        <v>41</v>
      </c>
      <c r="R14" s="146"/>
      <c r="S14" s="146"/>
      <c r="T14" s="146" t="s">
        <v>146</v>
      </c>
      <c r="U14" s="146"/>
      <c r="V14" s="146"/>
      <c r="W14" s="146"/>
      <c r="X14" s="146"/>
      <c r="Y14" s="146"/>
      <c r="Z14" s="146"/>
      <c r="AA14" s="146"/>
      <c r="AB14" s="146" t="s">
        <v>41</v>
      </c>
      <c r="AC14" s="25"/>
      <c r="AD14" s="146"/>
      <c r="AE14" s="146"/>
      <c r="AF14" s="146"/>
    </row>
    <row r="15" spans="1:32" s="27" customFormat="1" ht="14.5" x14ac:dyDescent="0.35">
      <c r="A15" s="97"/>
      <c r="B15" s="25"/>
      <c r="C15" s="146"/>
      <c r="D15" s="146"/>
      <c r="E15" s="146"/>
      <c r="F15" s="146"/>
      <c r="G15" s="146"/>
      <c r="H15" s="146"/>
      <c r="I15" s="146"/>
      <c r="J15" s="146"/>
      <c r="K15" s="146"/>
      <c r="L15" s="146"/>
      <c r="M15" s="146"/>
      <c r="N15" s="146"/>
      <c r="O15" s="146"/>
      <c r="P15" s="146"/>
      <c r="Q15" s="146" t="s">
        <v>314</v>
      </c>
      <c r="R15" s="146"/>
      <c r="S15" s="146"/>
      <c r="T15" s="181"/>
      <c r="U15" s="146"/>
      <c r="V15" s="146"/>
      <c r="W15" s="181"/>
      <c r="X15" s="146"/>
      <c r="Y15" s="146"/>
      <c r="Z15" s="181"/>
      <c r="AA15" s="146"/>
      <c r="AB15" s="146"/>
      <c r="AC15" s="25"/>
      <c r="AD15" s="146"/>
      <c r="AE15" s="146"/>
      <c r="AF15" s="146"/>
    </row>
    <row r="16" spans="1:32" ht="21" x14ac:dyDescent="0.5">
      <c r="A16" s="53"/>
      <c r="B16" s="144"/>
      <c r="C16" s="53"/>
      <c r="D16" s="146"/>
      <c r="E16" s="53"/>
      <c r="F16" s="53"/>
      <c r="G16" s="53"/>
      <c r="H16" s="53"/>
      <c r="I16" s="53"/>
      <c r="J16" s="53"/>
      <c r="K16" s="53"/>
      <c r="L16" s="53"/>
      <c r="M16" s="53"/>
      <c r="N16" s="53"/>
      <c r="O16" s="53"/>
      <c r="P16" s="53"/>
      <c r="Q16" s="145" t="s">
        <v>241</v>
      </c>
      <c r="R16" s="53"/>
      <c r="S16" s="53"/>
      <c r="T16" s="195">
        <v>1</v>
      </c>
      <c r="U16" s="53"/>
      <c r="V16" s="53"/>
      <c r="W16" s="195">
        <v>1</v>
      </c>
      <c r="X16" s="53"/>
      <c r="Y16" s="53"/>
      <c r="Z16" s="195">
        <v>1</v>
      </c>
      <c r="AA16" s="53"/>
      <c r="AB16" s="69"/>
      <c r="AC16" s="70"/>
      <c r="AD16" s="70"/>
      <c r="AE16" s="70"/>
      <c r="AF16" s="53"/>
    </row>
    <row r="17" spans="1:32" ht="21" x14ac:dyDescent="0.5">
      <c r="A17" s="53"/>
      <c r="B17" s="144"/>
      <c r="C17" s="53"/>
      <c r="D17" s="146"/>
      <c r="E17" s="53"/>
      <c r="F17" s="53"/>
      <c r="G17" s="53"/>
      <c r="H17" s="53"/>
      <c r="I17" s="53"/>
      <c r="J17" s="53"/>
      <c r="K17" s="53"/>
      <c r="L17" s="53"/>
      <c r="M17" s="53"/>
      <c r="N17" s="53"/>
      <c r="O17" s="53"/>
      <c r="P17" s="53"/>
      <c r="Q17" s="145" t="s">
        <v>147</v>
      </c>
      <c r="R17" s="53"/>
      <c r="S17" s="53"/>
      <c r="T17" s="195">
        <v>1</v>
      </c>
      <c r="U17" s="53"/>
      <c r="V17" s="53"/>
      <c r="W17" s="195">
        <v>1</v>
      </c>
      <c r="X17" s="53"/>
      <c r="Y17" s="53"/>
      <c r="Z17" s="195">
        <v>1</v>
      </c>
      <c r="AA17" s="53"/>
      <c r="AB17" s="69"/>
      <c r="AC17" s="70"/>
      <c r="AD17" s="70"/>
      <c r="AE17" s="70"/>
      <c r="AF17" s="53"/>
    </row>
    <row r="18" spans="1:32" ht="21" x14ac:dyDescent="0.5">
      <c r="A18" s="25"/>
      <c r="B18" s="144"/>
      <c r="C18" s="25"/>
      <c r="D18" s="95" t="s">
        <v>82</v>
      </c>
      <c r="E18" s="25"/>
      <c r="F18" s="53"/>
      <c r="G18" s="25"/>
      <c r="H18" s="25"/>
      <c r="I18" s="25"/>
      <c r="J18" s="25"/>
      <c r="K18" s="25"/>
      <c r="L18" s="25"/>
      <c r="M18" s="25"/>
      <c r="N18" s="25"/>
      <c r="O18" s="25"/>
      <c r="P18" s="25"/>
      <c r="Q18" s="95" t="s">
        <v>83</v>
      </c>
      <c r="R18" s="25"/>
      <c r="S18" s="53"/>
      <c r="T18" s="27"/>
      <c r="U18" s="25"/>
      <c r="V18" s="53"/>
      <c r="W18" s="27"/>
      <c r="X18" s="25"/>
      <c r="Y18" s="53"/>
      <c r="Z18" s="27"/>
      <c r="AA18" s="25"/>
      <c r="AB18" s="146" t="str">
        <f>Q18</f>
        <v>Ultimate Parent Name</v>
      </c>
      <c r="AC18" s="27"/>
      <c r="AD18" s="27"/>
      <c r="AE18" s="27"/>
      <c r="AF18" s="25"/>
    </row>
    <row r="19" spans="1:32" ht="20" x14ac:dyDescent="0.4">
      <c r="A19" s="27"/>
      <c r="B19" s="144"/>
      <c r="C19" s="27"/>
      <c r="D19" s="11"/>
      <c r="E19" s="26" t="s">
        <v>152</v>
      </c>
      <c r="F19" s="26" t="s">
        <v>156</v>
      </c>
      <c r="G19" s="25" t="s">
        <v>153</v>
      </c>
      <c r="H19" s="26" t="s">
        <v>152</v>
      </c>
      <c r="I19" s="26" t="s">
        <v>156</v>
      </c>
      <c r="J19" s="25" t="s">
        <v>153</v>
      </c>
      <c r="K19" s="26" t="s">
        <v>152</v>
      </c>
      <c r="L19" s="26" t="s">
        <v>156</v>
      </c>
      <c r="M19" s="25" t="s">
        <v>153</v>
      </c>
      <c r="N19" s="27"/>
      <c r="O19" s="27"/>
      <c r="P19" s="27"/>
      <c r="Q19" s="11"/>
      <c r="R19" s="26" t="s">
        <v>152</v>
      </c>
      <c r="S19" s="26" t="s">
        <v>156</v>
      </c>
      <c r="T19" s="25" t="s">
        <v>153</v>
      </c>
      <c r="U19" s="26" t="s">
        <v>152</v>
      </c>
      <c r="V19" s="26" t="s">
        <v>156</v>
      </c>
      <c r="W19" s="25" t="s">
        <v>153</v>
      </c>
      <c r="X19" s="26" t="s">
        <v>152</v>
      </c>
      <c r="Y19" s="26" t="s">
        <v>156</v>
      </c>
      <c r="Z19" s="25" t="s">
        <v>153</v>
      </c>
      <c r="AA19" s="27"/>
      <c r="AB19" s="11"/>
      <c r="AC19" s="27"/>
      <c r="AD19" s="27"/>
      <c r="AE19" s="27"/>
      <c r="AF19" s="27"/>
    </row>
    <row r="20" spans="1:32" ht="18" x14ac:dyDescent="0.4">
      <c r="A20" s="25"/>
      <c r="B20" s="144"/>
      <c r="C20" s="25"/>
      <c r="D20" s="12" t="s">
        <v>5</v>
      </c>
      <c r="E20" s="25"/>
      <c r="F20" s="25"/>
      <c r="G20" s="25"/>
      <c r="H20" s="25"/>
      <c r="I20" s="25"/>
      <c r="J20" s="25"/>
      <c r="K20" s="25"/>
      <c r="L20" s="25"/>
      <c r="M20" s="214" t="s">
        <v>6</v>
      </c>
      <c r="N20" s="25"/>
      <c r="O20" s="25"/>
      <c r="P20" s="25"/>
      <c r="Q20" s="12" t="s">
        <v>5</v>
      </c>
      <c r="R20" s="25"/>
      <c r="S20" s="25"/>
      <c r="T20" s="25"/>
      <c r="U20" s="25"/>
      <c r="V20" s="25"/>
      <c r="W20" s="25"/>
      <c r="X20" s="25"/>
      <c r="Y20" s="25"/>
      <c r="Z20" s="214" t="s">
        <v>6</v>
      </c>
      <c r="AA20" s="25"/>
      <c r="AB20" s="12" t="s">
        <v>5</v>
      </c>
      <c r="AC20" s="25"/>
      <c r="AD20" s="25"/>
      <c r="AE20" s="214" t="s">
        <v>6</v>
      </c>
      <c r="AF20" s="25"/>
    </row>
    <row r="21" spans="1:32" ht="13" x14ac:dyDescent="0.3">
      <c r="A21" s="27"/>
      <c r="B21" s="144"/>
      <c r="C21" s="27"/>
      <c r="D21" s="28" t="s">
        <v>202</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7"/>
      <c r="P21" s="27"/>
      <c r="Q21" s="28" t="s">
        <v>203</v>
      </c>
      <c r="R21" s="148" t="str">
        <f>T21</f>
        <v>31/XX/20XX</v>
      </c>
      <c r="S21" s="148" t="str">
        <f>T21</f>
        <v>31/XX/20XX</v>
      </c>
      <c r="T21" s="96" t="s">
        <v>7</v>
      </c>
      <c r="U21" s="148" t="str">
        <f>W21</f>
        <v>31/XX/20XX</v>
      </c>
      <c r="V21" s="148" t="str">
        <f>W21</f>
        <v>31/XX/20XX</v>
      </c>
      <c r="W21" s="96" t="s">
        <v>7</v>
      </c>
      <c r="X21" s="148" t="str">
        <f>Z21</f>
        <v>31/XX/20XX</v>
      </c>
      <c r="Y21" s="148" t="str">
        <f>Z21</f>
        <v>31/XX/20XX</v>
      </c>
      <c r="Z21" s="96" t="s">
        <v>7</v>
      </c>
      <c r="AA21" s="27"/>
      <c r="AB21" s="28" t="s">
        <v>202</v>
      </c>
      <c r="AC21" s="148" t="str">
        <f>T21</f>
        <v>31/XX/20XX</v>
      </c>
      <c r="AD21" s="148" t="str">
        <f>W21</f>
        <v>31/XX/20XX</v>
      </c>
      <c r="AE21" s="148" t="str">
        <f t="shared" ref="AE21:AE25" si="0">Z21</f>
        <v>31/XX/20XX</v>
      </c>
      <c r="AF21" s="27"/>
    </row>
    <row r="22" spans="1:32" ht="11.5" x14ac:dyDescent="0.25">
      <c r="A22" s="144"/>
      <c r="C22" s="27"/>
      <c r="D22" s="130" t="s">
        <v>8</v>
      </c>
      <c r="E22" s="147">
        <f>G22</f>
        <v>12</v>
      </c>
      <c r="F22" s="147">
        <f>G22</f>
        <v>12</v>
      </c>
      <c r="G22" s="179">
        <v>12</v>
      </c>
      <c r="H22" s="147">
        <f>J22</f>
        <v>12</v>
      </c>
      <c r="I22" s="147">
        <f>J22</f>
        <v>12</v>
      </c>
      <c r="J22" s="181">
        <v>12</v>
      </c>
      <c r="K22" s="147">
        <f>M22</f>
        <v>12</v>
      </c>
      <c r="L22" s="147">
        <f>M22</f>
        <v>12</v>
      </c>
      <c r="M22" s="181">
        <v>12</v>
      </c>
      <c r="N22" s="27"/>
      <c r="O22" s="27"/>
      <c r="P22" s="27"/>
      <c r="Q22" s="130" t="s">
        <v>8</v>
      </c>
      <c r="R22" s="147">
        <f>T22</f>
        <v>12</v>
      </c>
      <c r="S22" s="147">
        <f>T22</f>
        <v>12</v>
      </c>
      <c r="T22" s="179">
        <v>12</v>
      </c>
      <c r="U22" s="147">
        <f>W22</f>
        <v>12</v>
      </c>
      <c r="V22" s="147">
        <f>W22</f>
        <v>12</v>
      </c>
      <c r="W22" s="179">
        <v>12</v>
      </c>
      <c r="X22" s="147">
        <f>Z22</f>
        <v>12</v>
      </c>
      <c r="Y22" s="147">
        <f>Z22</f>
        <v>12</v>
      </c>
      <c r="Z22" s="179">
        <v>12</v>
      </c>
      <c r="AA22" s="27"/>
      <c r="AB22" s="130" t="s">
        <v>8</v>
      </c>
      <c r="AC22" s="147">
        <f>T22</f>
        <v>12</v>
      </c>
      <c r="AD22" s="147">
        <f>W22</f>
        <v>12</v>
      </c>
      <c r="AE22" s="147">
        <f t="shared" si="0"/>
        <v>12</v>
      </c>
      <c r="AF22" s="27"/>
    </row>
    <row r="23" spans="1:32" ht="11.5" x14ac:dyDescent="0.25">
      <c r="A23" s="144"/>
      <c r="C23" s="27"/>
      <c r="D23" s="130" t="s">
        <v>9</v>
      </c>
      <c r="E23" s="147" t="str">
        <f t="shared" ref="E23:E25" si="1">G23</f>
        <v>N</v>
      </c>
      <c r="F23" s="147" t="str">
        <f t="shared" ref="F23:F25" si="2">G23</f>
        <v>N</v>
      </c>
      <c r="G23" s="95" t="s">
        <v>10</v>
      </c>
      <c r="H23" s="147" t="str">
        <f t="shared" ref="H23:H25" si="3">J23</f>
        <v>N</v>
      </c>
      <c r="I23" s="147" t="str">
        <f t="shared" ref="I23:I25" si="4">J23</f>
        <v>N</v>
      </c>
      <c r="J23" s="95" t="s">
        <v>10</v>
      </c>
      <c r="K23" s="147" t="str">
        <f t="shared" ref="K23:K25" si="5">M23</f>
        <v>N</v>
      </c>
      <c r="L23" s="147" t="str">
        <f t="shared" ref="L23:L25" si="6">M23</f>
        <v>N</v>
      </c>
      <c r="M23" s="95" t="s">
        <v>10</v>
      </c>
      <c r="N23" s="27"/>
      <c r="O23" s="27"/>
      <c r="P23" s="27"/>
      <c r="Q23" s="130" t="s">
        <v>9</v>
      </c>
      <c r="R23" s="147" t="str">
        <f t="shared" ref="R23:R25" si="7">T23</f>
        <v>N</v>
      </c>
      <c r="S23" s="147" t="str">
        <f t="shared" ref="S23:S25" si="8">T23</f>
        <v>N</v>
      </c>
      <c r="T23" s="95" t="s">
        <v>10</v>
      </c>
      <c r="U23" s="147" t="str">
        <f t="shared" ref="U23:U25" si="9">W23</f>
        <v>N</v>
      </c>
      <c r="V23" s="147" t="str">
        <f t="shared" ref="V23:V25" si="10">W23</f>
        <v>N</v>
      </c>
      <c r="W23" s="95" t="s">
        <v>10</v>
      </c>
      <c r="X23" s="147" t="str">
        <f t="shared" ref="X23:X25" si="11">Z23</f>
        <v>N</v>
      </c>
      <c r="Y23" s="147" t="str">
        <f t="shared" ref="Y23:Y25" si="12">Z23</f>
        <v>N</v>
      </c>
      <c r="Z23" s="95" t="s">
        <v>10</v>
      </c>
      <c r="AA23" s="27"/>
      <c r="AB23" s="130" t="s">
        <v>9</v>
      </c>
      <c r="AC23" s="147" t="str">
        <f>T23</f>
        <v>N</v>
      </c>
      <c r="AD23" s="147" t="str">
        <f>W23</f>
        <v>N</v>
      </c>
      <c r="AE23" s="147" t="str">
        <f t="shared" si="0"/>
        <v>N</v>
      </c>
      <c r="AF23" s="27"/>
    </row>
    <row r="24" spans="1:32" ht="11.5" x14ac:dyDescent="0.25">
      <c r="A24" s="144"/>
      <c r="C24" s="27"/>
      <c r="D24" s="130" t="s">
        <v>142</v>
      </c>
      <c r="E24" s="147" t="str">
        <f t="shared" si="1"/>
        <v>N/A</v>
      </c>
      <c r="F24" s="147" t="str">
        <f t="shared" si="2"/>
        <v>N/A</v>
      </c>
      <c r="G24" s="217" t="s">
        <v>47</v>
      </c>
      <c r="H24" s="147" t="str">
        <f t="shared" si="3"/>
        <v>N/A</v>
      </c>
      <c r="I24" s="147" t="str">
        <f t="shared" si="4"/>
        <v>N/A</v>
      </c>
      <c r="J24" s="217" t="s">
        <v>47</v>
      </c>
      <c r="K24" s="147" t="str">
        <f t="shared" si="5"/>
        <v>N/A</v>
      </c>
      <c r="L24" s="147" t="str">
        <f t="shared" si="6"/>
        <v>N/A</v>
      </c>
      <c r="M24" s="217" t="s">
        <v>47</v>
      </c>
      <c r="N24" s="27"/>
      <c r="O24" s="27"/>
      <c r="P24" s="27"/>
      <c r="Q24" s="130" t="s">
        <v>142</v>
      </c>
      <c r="R24" s="147" t="str">
        <f t="shared" si="7"/>
        <v>N/A</v>
      </c>
      <c r="S24" s="147" t="str">
        <f t="shared" si="8"/>
        <v>N/A</v>
      </c>
      <c r="T24" s="217" t="s">
        <v>47</v>
      </c>
      <c r="U24" s="147" t="str">
        <f t="shared" si="9"/>
        <v>N/A</v>
      </c>
      <c r="V24" s="147" t="str">
        <f t="shared" si="10"/>
        <v>N/A</v>
      </c>
      <c r="W24" s="217" t="s">
        <v>47</v>
      </c>
      <c r="X24" s="147" t="str">
        <f t="shared" si="11"/>
        <v>N/A</v>
      </c>
      <c r="Y24" s="147" t="str">
        <f t="shared" si="12"/>
        <v>N/A</v>
      </c>
      <c r="Z24" s="217" t="s">
        <v>47</v>
      </c>
      <c r="AA24" s="27"/>
      <c r="AB24" s="130" t="s">
        <v>142</v>
      </c>
      <c r="AC24" s="147" t="str">
        <f>T24</f>
        <v>N/A</v>
      </c>
      <c r="AD24" s="147" t="str">
        <f>W24</f>
        <v>N/A</v>
      </c>
      <c r="AE24" s="147" t="str">
        <f t="shared" si="0"/>
        <v>N/A</v>
      </c>
      <c r="AF24" s="27"/>
    </row>
    <row r="25" spans="1:32" ht="11.5" x14ac:dyDescent="0.25">
      <c r="A25" s="144"/>
      <c r="C25" s="27"/>
      <c r="D25" s="130" t="s">
        <v>358</v>
      </c>
      <c r="E25" s="147" t="str">
        <f t="shared" si="1"/>
        <v>Annual</v>
      </c>
      <c r="F25" s="147" t="str">
        <f t="shared" si="2"/>
        <v>Annual</v>
      </c>
      <c r="G25" s="95" t="s">
        <v>11</v>
      </c>
      <c r="H25" s="147" t="str">
        <f t="shared" si="3"/>
        <v>Annual</v>
      </c>
      <c r="I25" s="147" t="str">
        <f t="shared" si="4"/>
        <v>Annual</v>
      </c>
      <c r="J25" s="95" t="s">
        <v>11</v>
      </c>
      <c r="K25" s="147" t="str">
        <f t="shared" si="5"/>
        <v>Annual</v>
      </c>
      <c r="L25" s="147" t="str">
        <f t="shared" si="6"/>
        <v>Annual</v>
      </c>
      <c r="M25" s="95" t="s">
        <v>11</v>
      </c>
      <c r="N25" s="27"/>
      <c r="O25" s="27"/>
      <c r="P25" s="27"/>
      <c r="Q25" s="130" t="s">
        <v>358</v>
      </c>
      <c r="R25" s="147" t="str">
        <f t="shared" si="7"/>
        <v>Annual</v>
      </c>
      <c r="S25" s="147" t="str">
        <f t="shared" si="8"/>
        <v>Annual</v>
      </c>
      <c r="T25" s="95" t="s">
        <v>11</v>
      </c>
      <c r="U25" s="147" t="str">
        <f t="shared" si="9"/>
        <v>Annual</v>
      </c>
      <c r="V25" s="147" t="str">
        <f t="shared" si="10"/>
        <v>Annual</v>
      </c>
      <c r="W25" s="95" t="s">
        <v>11</v>
      </c>
      <c r="X25" s="147" t="str">
        <f t="shared" si="11"/>
        <v>Annual</v>
      </c>
      <c r="Y25" s="147" t="str">
        <f t="shared" si="12"/>
        <v>Annual</v>
      </c>
      <c r="Z25" s="95" t="s">
        <v>11</v>
      </c>
      <c r="AA25" s="27"/>
      <c r="AB25" s="130" t="s">
        <v>358</v>
      </c>
      <c r="AC25" s="147" t="str">
        <f>T25</f>
        <v>Annual</v>
      </c>
      <c r="AD25" s="147" t="str">
        <f>W25</f>
        <v>Annual</v>
      </c>
      <c r="AE25" s="147" t="str">
        <f t="shared" si="0"/>
        <v>Annual</v>
      </c>
      <c r="AF25" s="27"/>
    </row>
    <row r="26" spans="1:32" ht="11.5" x14ac:dyDescent="0.25">
      <c r="A26" s="144">
        <f>IF(OR(G26&lt;0,J26&lt;0,M26&lt;0,T26&lt;0,W26&lt;0,Z26&lt;0),1,0)</f>
        <v>0</v>
      </c>
      <c r="C26" s="27"/>
      <c r="D26" s="13" t="s">
        <v>187</v>
      </c>
      <c r="E26" s="132">
        <v>0</v>
      </c>
      <c r="F26" s="132">
        <v>0</v>
      </c>
      <c r="G26" s="149">
        <f>SUM(E26:F26)</f>
        <v>0</v>
      </c>
      <c r="H26" s="132">
        <v>0</v>
      </c>
      <c r="I26" s="132">
        <v>0</v>
      </c>
      <c r="J26" s="149">
        <f>SUM(H26:I26)</f>
        <v>0</v>
      </c>
      <c r="K26" s="132">
        <v>0</v>
      </c>
      <c r="L26" s="132">
        <v>0</v>
      </c>
      <c r="M26" s="149">
        <f>SUM(K26:L26)</f>
        <v>0</v>
      </c>
      <c r="N26" s="27"/>
      <c r="O26" s="27"/>
      <c r="P26" s="27"/>
      <c r="Q26" s="13" t="s">
        <v>187</v>
      </c>
      <c r="R26" s="132">
        <v>0</v>
      </c>
      <c r="S26" s="132">
        <v>0</v>
      </c>
      <c r="T26" s="149">
        <f>SUM(R26:S26)</f>
        <v>0</v>
      </c>
      <c r="U26" s="132">
        <v>0</v>
      </c>
      <c r="V26" s="132">
        <v>0</v>
      </c>
      <c r="W26" s="149">
        <f>SUM(U26:V26)</f>
        <v>0</v>
      </c>
      <c r="X26" s="132">
        <v>0</v>
      </c>
      <c r="Y26" s="132">
        <v>0</v>
      </c>
      <c r="Z26" s="149">
        <f>SUM(X26:Y26)</f>
        <v>0</v>
      </c>
      <c r="AA26" s="27"/>
      <c r="AB26" s="13" t="s">
        <v>187</v>
      </c>
      <c r="AC26" s="149">
        <f>T26/T$16</f>
        <v>0</v>
      </c>
      <c r="AD26" s="149">
        <f t="shared" ref="AD26:AD30" si="13">W26/W$16</f>
        <v>0</v>
      </c>
      <c r="AE26" s="149">
        <f t="shared" ref="AE26:AE30" si="14">Z26/Z$16</f>
        <v>0</v>
      </c>
      <c r="AF26" s="27"/>
    </row>
    <row r="27" spans="1:32" ht="23" x14ac:dyDescent="0.25">
      <c r="A27" s="144">
        <f t="shared" ref="A27:A31" si="15">IF(OR(G27&lt;0,J27&lt;0,M27&lt;0,T27&lt;0,W27&lt;0,Z27&lt;0),1,0)</f>
        <v>0</v>
      </c>
      <c r="C27" s="27"/>
      <c r="D27" s="19" t="s">
        <v>204</v>
      </c>
      <c r="E27" s="132">
        <v>0</v>
      </c>
      <c r="F27" s="132">
        <v>0</v>
      </c>
      <c r="G27" s="149">
        <f t="shared" ref="G27:G41" si="16">SUM(E27:F27)</f>
        <v>0</v>
      </c>
      <c r="H27" s="132">
        <v>0</v>
      </c>
      <c r="I27" s="132">
        <v>0</v>
      </c>
      <c r="J27" s="149">
        <f t="shared" ref="J27:J41" si="17">SUM(H27:I27)</f>
        <v>0</v>
      </c>
      <c r="K27" s="132">
        <v>0</v>
      </c>
      <c r="L27" s="132">
        <v>0</v>
      </c>
      <c r="M27" s="149">
        <f t="shared" ref="M27:M41" si="18">SUM(K27:L27)</f>
        <v>0</v>
      </c>
      <c r="N27" s="27"/>
      <c r="O27" s="27"/>
      <c r="P27" s="27"/>
      <c r="Q27" s="19" t="s">
        <v>188</v>
      </c>
      <c r="R27" s="132">
        <v>0</v>
      </c>
      <c r="S27" s="132">
        <v>0</v>
      </c>
      <c r="T27" s="149">
        <f t="shared" ref="T27:T41" si="19">SUM(R27:S27)</f>
        <v>0</v>
      </c>
      <c r="U27" s="132">
        <v>0</v>
      </c>
      <c r="V27" s="132">
        <v>0</v>
      </c>
      <c r="W27" s="149">
        <f t="shared" ref="W27:W41" si="20">SUM(U27:V27)</f>
        <v>0</v>
      </c>
      <c r="X27" s="132">
        <v>0</v>
      </c>
      <c r="Y27" s="132">
        <v>0</v>
      </c>
      <c r="Z27" s="149">
        <f t="shared" ref="Z27:Z41" si="21">SUM(X27:Y27)</f>
        <v>0</v>
      </c>
      <c r="AA27" s="27"/>
      <c r="AB27" s="19" t="s">
        <v>204</v>
      </c>
      <c r="AC27" s="149">
        <f t="shared" ref="AC27:AC30" si="22">T27/T$16</f>
        <v>0</v>
      </c>
      <c r="AD27" s="149">
        <f t="shared" si="13"/>
        <v>0</v>
      </c>
      <c r="AE27" s="149">
        <f t="shared" si="14"/>
        <v>0</v>
      </c>
      <c r="AF27" s="27"/>
    </row>
    <row r="28" spans="1:32" ht="11.5" x14ac:dyDescent="0.25">
      <c r="A28" s="144">
        <f t="shared" si="15"/>
        <v>0</v>
      </c>
      <c r="C28" s="27"/>
      <c r="D28" s="19" t="s">
        <v>205</v>
      </c>
      <c r="E28" s="132">
        <v>0</v>
      </c>
      <c r="F28" s="132">
        <v>0</v>
      </c>
      <c r="G28" s="149">
        <f t="shared" si="16"/>
        <v>0</v>
      </c>
      <c r="H28" s="132">
        <v>0</v>
      </c>
      <c r="I28" s="132">
        <v>0</v>
      </c>
      <c r="J28" s="149">
        <f t="shared" si="17"/>
        <v>0</v>
      </c>
      <c r="K28" s="132">
        <v>0</v>
      </c>
      <c r="L28" s="132">
        <v>0</v>
      </c>
      <c r="M28" s="149">
        <f t="shared" si="18"/>
        <v>0</v>
      </c>
      <c r="N28" s="27"/>
      <c r="O28" s="27"/>
      <c r="P28" s="27"/>
      <c r="Q28" s="19" t="s">
        <v>205</v>
      </c>
      <c r="R28" s="132">
        <v>0</v>
      </c>
      <c r="S28" s="132">
        <v>0</v>
      </c>
      <c r="T28" s="149">
        <f t="shared" ref="T28" si="23">SUM(R28:S28)</f>
        <v>0</v>
      </c>
      <c r="U28" s="132">
        <v>0</v>
      </c>
      <c r="V28" s="132">
        <v>0</v>
      </c>
      <c r="W28" s="149">
        <f t="shared" si="20"/>
        <v>0</v>
      </c>
      <c r="X28" s="132">
        <v>0</v>
      </c>
      <c r="Y28" s="132">
        <v>0</v>
      </c>
      <c r="Z28" s="149">
        <f t="shared" si="21"/>
        <v>0</v>
      </c>
      <c r="AA28" s="27"/>
      <c r="AB28" s="19" t="s">
        <v>205</v>
      </c>
      <c r="AC28" s="149">
        <f t="shared" ref="AC28" si="24">T28/T$16</f>
        <v>0</v>
      </c>
      <c r="AD28" s="149">
        <f t="shared" ref="AD28" si="25">W28/W$16</f>
        <v>0</v>
      </c>
      <c r="AE28" s="149">
        <f t="shared" ref="AE28" si="26">Z28/Z$16</f>
        <v>0</v>
      </c>
      <c r="AF28" s="27"/>
    </row>
    <row r="29" spans="1:32" ht="11.5" x14ac:dyDescent="0.25">
      <c r="A29" s="144">
        <f t="shared" si="15"/>
        <v>0</v>
      </c>
      <c r="C29" s="27"/>
      <c r="D29" s="13" t="s">
        <v>189</v>
      </c>
      <c r="E29" s="132">
        <v>0</v>
      </c>
      <c r="F29" s="132">
        <v>0</v>
      </c>
      <c r="G29" s="149">
        <f t="shared" si="16"/>
        <v>0</v>
      </c>
      <c r="H29" s="132">
        <v>0</v>
      </c>
      <c r="I29" s="132">
        <v>0</v>
      </c>
      <c r="J29" s="149">
        <f t="shared" si="17"/>
        <v>0</v>
      </c>
      <c r="K29" s="132">
        <v>0</v>
      </c>
      <c r="L29" s="132">
        <v>0</v>
      </c>
      <c r="M29" s="149">
        <f t="shared" si="18"/>
        <v>0</v>
      </c>
      <c r="N29" s="27"/>
      <c r="O29" s="27"/>
      <c r="P29" s="27"/>
      <c r="Q29" s="13" t="s">
        <v>189</v>
      </c>
      <c r="R29" s="132">
        <v>0</v>
      </c>
      <c r="S29" s="132">
        <v>0</v>
      </c>
      <c r="T29" s="149">
        <f t="shared" si="19"/>
        <v>0</v>
      </c>
      <c r="U29" s="132">
        <v>0</v>
      </c>
      <c r="V29" s="132">
        <v>0</v>
      </c>
      <c r="W29" s="149">
        <f t="shared" si="20"/>
        <v>0</v>
      </c>
      <c r="X29" s="132">
        <v>0</v>
      </c>
      <c r="Y29" s="132">
        <v>0</v>
      </c>
      <c r="Z29" s="149">
        <f t="shared" si="21"/>
        <v>0</v>
      </c>
      <c r="AA29" s="27"/>
      <c r="AB29" s="13" t="s">
        <v>189</v>
      </c>
      <c r="AC29" s="149">
        <f t="shared" si="22"/>
        <v>0</v>
      </c>
      <c r="AD29" s="149">
        <f t="shared" si="13"/>
        <v>0</v>
      </c>
      <c r="AE29" s="149">
        <f t="shared" si="14"/>
        <v>0</v>
      </c>
      <c r="AF29" s="27"/>
    </row>
    <row r="30" spans="1:32" ht="11.5" x14ac:dyDescent="0.25">
      <c r="A30" s="144">
        <f t="shared" si="15"/>
        <v>0</v>
      </c>
      <c r="C30" s="27"/>
      <c r="D30" s="13" t="s">
        <v>190</v>
      </c>
      <c r="E30" s="132">
        <v>0</v>
      </c>
      <c r="F30" s="132">
        <v>0</v>
      </c>
      <c r="G30" s="149">
        <f t="shared" si="16"/>
        <v>0</v>
      </c>
      <c r="H30" s="132">
        <v>0</v>
      </c>
      <c r="I30" s="132">
        <v>0</v>
      </c>
      <c r="J30" s="149">
        <f t="shared" si="17"/>
        <v>0</v>
      </c>
      <c r="K30" s="132">
        <v>0</v>
      </c>
      <c r="L30" s="132">
        <v>0</v>
      </c>
      <c r="M30" s="149">
        <f t="shared" si="18"/>
        <v>0</v>
      </c>
      <c r="N30" s="27"/>
      <c r="O30" s="27"/>
      <c r="P30" s="27"/>
      <c r="Q30" s="13" t="s">
        <v>190</v>
      </c>
      <c r="R30" s="132">
        <v>0</v>
      </c>
      <c r="S30" s="132">
        <v>0</v>
      </c>
      <c r="T30" s="149">
        <f t="shared" si="19"/>
        <v>0</v>
      </c>
      <c r="U30" s="132">
        <v>0</v>
      </c>
      <c r="V30" s="132">
        <v>0</v>
      </c>
      <c r="W30" s="149">
        <f t="shared" si="20"/>
        <v>0</v>
      </c>
      <c r="X30" s="132">
        <v>0</v>
      </c>
      <c r="Y30" s="132">
        <v>0</v>
      </c>
      <c r="Z30" s="149">
        <f t="shared" si="21"/>
        <v>0</v>
      </c>
      <c r="AA30" s="27"/>
      <c r="AB30" s="13" t="s">
        <v>190</v>
      </c>
      <c r="AC30" s="149">
        <f t="shared" si="22"/>
        <v>0</v>
      </c>
      <c r="AD30" s="149">
        <f t="shared" si="13"/>
        <v>0</v>
      </c>
      <c r="AE30" s="149">
        <f t="shared" si="14"/>
        <v>0</v>
      </c>
      <c r="AF30" s="27"/>
    </row>
    <row r="31" spans="1:32" ht="11.5" x14ac:dyDescent="0.25">
      <c r="A31" s="144">
        <f t="shared" si="15"/>
        <v>0</v>
      </c>
      <c r="C31" s="27"/>
      <c r="D31" s="13" t="s">
        <v>206</v>
      </c>
      <c r="E31" s="132">
        <v>0</v>
      </c>
      <c r="F31" s="132">
        <v>0</v>
      </c>
      <c r="G31" s="149">
        <f t="shared" si="16"/>
        <v>0</v>
      </c>
      <c r="H31" s="132">
        <v>0</v>
      </c>
      <c r="I31" s="132">
        <v>0</v>
      </c>
      <c r="J31" s="149">
        <f t="shared" si="17"/>
        <v>0</v>
      </c>
      <c r="K31" s="132">
        <v>0</v>
      </c>
      <c r="L31" s="132">
        <v>0</v>
      </c>
      <c r="M31" s="149">
        <f t="shared" si="18"/>
        <v>0</v>
      </c>
      <c r="N31" s="27"/>
      <c r="O31" s="27"/>
      <c r="P31" s="27"/>
      <c r="Q31" s="13" t="s">
        <v>206</v>
      </c>
      <c r="R31" s="132">
        <v>0</v>
      </c>
      <c r="S31" s="132">
        <v>0</v>
      </c>
      <c r="T31" s="149">
        <f t="shared" ref="T31" si="27">SUM(R31:S31)</f>
        <v>0</v>
      </c>
      <c r="U31" s="132">
        <v>0</v>
      </c>
      <c r="V31" s="132">
        <v>0</v>
      </c>
      <c r="W31" s="149">
        <f t="shared" si="20"/>
        <v>0</v>
      </c>
      <c r="X31" s="132">
        <v>0</v>
      </c>
      <c r="Y31" s="132">
        <v>0</v>
      </c>
      <c r="Z31" s="149">
        <f t="shared" si="21"/>
        <v>0</v>
      </c>
      <c r="AA31" s="27"/>
      <c r="AB31" s="13" t="s">
        <v>206</v>
      </c>
      <c r="AC31" s="149">
        <f t="shared" ref="AC31" si="28">T31/T$16</f>
        <v>0</v>
      </c>
      <c r="AD31" s="149">
        <f t="shared" ref="AD31" si="29">W31/W$16</f>
        <v>0</v>
      </c>
      <c r="AE31" s="149">
        <f t="shared" ref="AE31" si="30">Z31/Z$16</f>
        <v>0</v>
      </c>
      <c r="AF31" s="27"/>
    </row>
    <row r="32" spans="1:32" ht="11.5" x14ac:dyDescent="0.25">
      <c r="A32" s="144"/>
      <c r="C32" s="27"/>
      <c r="D32" s="14" t="s">
        <v>207</v>
      </c>
      <c r="E32" s="49">
        <f t="shared" ref="E32:F32" si="31">SUM(E$26:E$31)</f>
        <v>0</v>
      </c>
      <c r="F32" s="49">
        <f t="shared" si="31"/>
        <v>0</v>
      </c>
      <c r="G32" s="49">
        <f>SUM(G$26:G$31)</f>
        <v>0</v>
      </c>
      <c r="H32" s="49">
        <f t="shared" ref="H32:L32" si="32">SUM(H$26:H$31)</f>
        <v>0</v>
      </c>
      <c r="I32" s="49">
        <f t="shared" si="32"/>
        <v>0</v>
      </c>
      <c r="J32" s="49">
        <f t="shared" si="32"/>
        <v>0</v>
      </c>
      <c r="K32" s="49">
        <f t="shared" si="32"/>
        <v>0</v>
      </c>
      <c r="L32" s="49">
        <f t="shared" si="32"/>
        <v>0</v>
      </c>
      <c r="M32" s="49">
        <f>SUM(M$26:M$31)</f>
        <v>0</v>
      </c>
      <c r="N32" s="27"/>
      <c r="O32" s="27"/>
      <c r="P32" s="27"/>
      <c r="Q32" s="14" t="s">
        <v>207</v>
      </c>
      <c r="R32" s="49">
        <f t="shared" ref="R32:Y32" si="33">SUM(R$26:R$31)</f>
        <v>0</v>
      </c>
      <c r="S32" s="49">
        <f t="shared" si="33"/>
        <v>0</v>
      </c>
      <c r="T32" s="49">
        <f t="shared" si="33"/>
        <v>0</v>
      </c>
      <c r="U32" s="49">
        <f t="shared" si="33"/>
        <v>0</v>
      </c>
      <c r="V32" s="49">
        <f t="shared" si="33"/>
        <v>0</v>
      </c>
      <c r="W32" s="49">
        <f t="shared" si="33"/>
        <v>0</v>
      </c>
      <c r="X32" s="49">
        <f t="shared" si="33"/>
        <v>0</v>
      </c>
      <c r="Y32" s="49">
        <f t="shared" si="33"/>
        <v>0</v>
      </c>
      <c r="Z32" s="49">
        <f>SUM(Z$26:Z$31)</f>
        <v>0</v>
      </c>
      <c r="AA32" s="27"/>
      <c r="AB32" s="14" t="s">
        <v>207</v>
      </c>
      <c r="AC32" s="49">
        <f>SUM(AC$26:AC$31)</f>
        <v>0</v>
      </c>
      <c r="AD32" s="49">
        <f t="shared" ref="AD32:AE32" si="34">SUM(AD$26:AD$31)</f>
        <v>0</v>
      </c>
      <c r="AE32" s="49">
        <f t="shared" si="34"/>
        <v>0</v>
      </c>
      <c r="AF32" s="27"/>
    </row>
    <row r="33" spans="1:32" ht="11.5" x14ac:dyDescent="0.25">
      <c r="A33" s="144">
        <f>IF(OR(G33&gt;0,J33&gt;0,M33&gt;0,T33&gt;0,W33&gt;0,Z33&gt;0),1,0)</f>
        <v>0</v>
      </c>
      <c r="C33" s="27"/>
      <c r="D33" s="13" t="s">
        <v>208</v>
      </c>
      <c r="E33" s="132">
        <v>0</v>
      </c>
      <c r="F33" s="132">
        <v>0</v>
      </c>
      <c r="G33" s="149">
        <f t="shared" si="16"/>
        <v>0</v>
      </c>
      <c r="H33" s="132">
        <v>0</v>
      </c>
      <c r="I33" s="132">
        <v>0</v>
      </c>
      <c r="J33" s="149">
        <f t="shared" si="17"/>
        <v>0</v>
      </c>
      <c r="K33" s="132">
        <v>0</v>
      </c>
      <c r="L33" s="132">
        <v>0</v>
      </c>
      <c r="M33" s="149">
        <f t="shared" si="18"/>
        <v>0</v>
      </c>
      <c r="N33" s="27"/>
      <c r="O33" s="27"/>
      <c r="P33" s="27"/>
      <c r="Q33" s="13" t="s">
        <v>208</v>
      </c>
      <c r="R33" s="132">
        <v>0</v>
      </c>
      <c r="S33" s="132">
        <v>0</v>
      </c>
      <c r="T33" s="149">
        <f t="shared" ref="T33:T37" si="35">SUM(R33:S33)</f>
        <v>0</v>
      </c>
      <c r="U33" s="132">
        <v>0</v>
      </c>
      <c r="V33" s="132">
        <v>0</v>
      </c>
      <c r="W33" s="149">
        <f t="shared" ref="W33:W37" si="36">SUM(U33:V33)</f>
        <v>0</v>
      </c>
      <c r="X33" s="132">
        <v>0</v>
      </c>
      <c r="Y33" s="132">
        <v>0</v>
      </c>
      <c r="Z33" s="149">
        <f t="shared" ref="Z33:Z37" si="37">SUM(X33:Y33)</f>
        <v>0</v>
      </c>
      <c r="AA33" s="27"/>
      <c r="AB33" s="13" t="s">
        <v>208</v>
      </c>
      <c r="AC33" s="149">
        <f t="shared" ref="AC33" si="38">T33/T$16</f>
        <v>0</v>
      </c>
      <c r="AD33" s="149">
        <f t="shared" ref="AD33" si="39">W33/W$16</f>
        <v>0</v>
      </c>
      <c r="AE33" s="149">
        <f t="shared" ref="AE33" si="40">Z33/Z$16</f>
        <v>0</v>
      </c>
      <c r="AF33" s="27"/>
    </row>
    <row r="34" spans="1:32" ht="11.5" x14ac:dyDescent="0.25">
      <c r="A34" s="144">
        <f t="shared" ref="A34:A37" si="41">IF(OR(G34&gt;0,J34&gt;0,M34&gt;0,T34&gt;0,W34&gt;0,Z34&gt;0),1,0)</f>
        <v>0</v>
      </c>
      <c r="C34" s="27"/>
      <c r="D34" s="13" t="s">
        <v>209</v>
      </c>
      <c r="E34" s="132">
        <v>0</v>
      </c>
      <c r="F34" s="132">
        <v>0</v>
      </c>
      <c r="G34" s="149">
        <f t="shared" si="16"/>
        <v>0</v>
      </c>
      <c r="H34" s="132">
        <v>0</v>
      </c>
      <c r="I34" s="132">
        <v>0</v>
      </c>
      <c r="J34" s="149">
        <f t="shared" si="17"/>
        <v>0</v>
      </c>
      <c r="K34" s="132">
        <v>0</v>
      </c>
      <c r="L34" s="132">
        <v>0</v>
      </c>
      <c r="M34" s="149">
        <f t="shared" si="18"/>
        <v>0</v>
      </c>
      <c r="N34" s="27"/>
      <c r="O34" s="27"/>
      <c r="P34" s="27"/>
      <c r="Q34" s="13" t="s">
        <v>209</v>
      </c>
      <c r="R34" s="132">
        <v>0</v>
      </c>
      <c r="S34" s="132">
        <v>0</v>
      </c>
      <c r="T34" s="149">
        <f t="shared" si="35"/>
        <v>0</v>
      </c>
      <c r="U34" s="132">
        <v>0</v>
      </c>
      <c r="V34" s="132">
        <v>0</v>
      </c>
      <c r="W34" s="149">
        <f t="shared" si="36"/>
        <v>0</v>
      </c>
      <c r="X34" s="132">
        <v>0</v>
      </c>
      <c r="Y34" s="132">
        <v>0</v>
      </c>
      <c r="Z34" s="149">
        <f t="shared" si="37"/>
        <v>0</v>
      </c>
      <c r="AA34" s="27"/>
      <c r="AB34" s="13" t="s">
        <v>209</v>
      </c>
      <c r="AC34" s="149">
        <f t="shared" ref="AC34:AC37" si="42">T34/T$16</f>
        <v>0</v>
      </c>
      <c r="AD34" s="149">
        <f t="shared" ref="AD34:AD37" si="43">W34/W$16</f>
        <v>0</v>
      </c>
      <c r="AE34" s="149">
        <f t="shared" ref="AE34:AE37" si="44">Z34/Z$16</f>
        <v>0</v>
      </c>
      <c r="AF34" s="27"/>
    </row>
    <row r="35" spans="1:32" ht="11.5" x14ac:dyDescent="0.25">
      <c r="A35" s="144">
        <f t="shared" si="41"/>
        <v>0</v>
      </c>
      <c r="C35" s="27"/>
      <c r="D35" s="13" t="s">
        <v>210</v>
      </c>
      <c r="E35" s="132">
        <v>0</v>
      </c>
      <c r="F35" s="132">
        <v>0</v>
      </c>
      <c r="G35" s="149">
        <f t="shared" si="16"/>
        <v>0</v>
      </c>
      <c r="H35" s="132">
        <v>0</v>
      </c>
      <c r="I35" s="132">
        <v>0</v>
      </c>
      <c r="J35" s="149">
        <f t="shared" si="17"/>
        <v>0</v>
      </c>
      <c r="K35" s="132">
        <v>0</v>
      </c>
      <c r="L35" s="132">
        <v>0</v>
      </c>
      <c r="M35" s="149">
        <f t="shared" si="18"/>
        <v>0</v>
      </c>
      <c r="N35" s="27"/>
      <c r="O35" s="27"/>
      <c r="P35" s="27"/>
      <c r="Q35" s="13" t="s">
        <v>210</v>
      </c>
      <c r="R35" s="132">
        <v>0</v>
      </c>
      <c r="S35" s="132">
        <v>0</v>
      </c>
      <c r="T35" s="149">
        <f t="shared" si="35"/>
        <v>0</v>
      </c>
      <c r="U35" s="132">
        <v>0</v>
      </c>
      <c r="V35" s="132">
        <v>0</v>
      </c>
      <c r="W35" s="149">
        <f t="shared" si="36"/>
        <v>0</v>
      </c>
      <c r="X35" s="132">
        <v>0</v>
      </c>
      <c r="Y35" s="132">
        <v>0</v>
      </c>
      <c r="Z35" s="149">
        <f t="shared" si="37"/>
        <v>0</v>
      </c>
      <c r="AA35" s="27"/>
      <c r="AB35" s="13" t="s">
        <v>210</v>
      </c>
      <c r="AC35" s="149">
        <f t="shared" si="42"/>
        <v>0</v>
      </c>
      <c r="AD35" s="149">
        <f t="shared" si="43"/>
        <v>0</v>
      </c>
      <c r="AE35" s="149">
        <f t="shared" si="44"/>
        <v>0</v>
      </c>
      <c r="AF35" s="27"/>
    </row>
    <row r="36" spans="1:32" ht="11.5" x14ac:dyDescent="0.25">
      <c r="A36" s="144">
        <f t="shared" si="41"/>
        <v>0</v>
      </c>
      <c r="C36" s="27"/>
      <c r="D36" s="13" t="s">
        <v>211</v>
      </c>
      <c r="E36" s="132">
        <v>0</v>
      </c>
      <c r="F36" s="132">
        <v>0</v>
      </c>
      <c r="G36" s="149">
        <f t="shared" si="16"/>
        <v>0</v>
      </c>
      <c r="H36" s="132">
        <v>0</v>
      </c>
      <c r="I36" s="132">
        <v>0</v>
      </c>
      <c r="J36" s="149">
        <f t="shared" si="17"/>
        <v>0</v>
      </c>
      <c r="K36" s="132">
        <v>0</v>
      </c>
      <c r="L36" s="132">
        <v>0</v>
      </c>
      <c r="M36" s="149">
        <f t="shared" si="18"/>
        <v>0</v>
      </c>
      <c r="N36" s="27"/>
      <c r="O36" s="27"/>
      <c r="P36" s="27"/>
      <c r="Q36" s="13" t="s">
        <v>211</v>
      </c>
      <c r="R36" s="132">
        <v>0</v>
      </c>
      <c r="S36" s="132">
        <v>0</v>
      </c>
      <c r="T36" s="149">
        <f t="shared" si="35"/>
        <v>0</v>
      </c>
      <c r="U36" s="132">
        <v>0</v>
      </c>
      <c r="V36" s="132">
        <v>0</v>
      </c>
      <c r="W36" s="149">
        <f t="shared" si="36"/>
        <v>0</v>
      </c>
      <c r="X36" s="132">
        <v>0</v>
      </c>
      <c r="Y36" s="132">
        <v>0</v>
      </c>
      <c r="Z36" s="149">
        <f t="shared" si="37"/>
        <v>0</v>
      </c>
      <c r="AA36" s="27"/>
      <c r="AB36" s="13" t="s">
        <v>211</v>
      </c>
      <c r="AC36" s="149">
        <f t="shared" si="42"/>
        <v>0</v>
      </c>
      <c r="AD36" s="149">
        <f t="shared" si="43"/>
        <v>0</v>
      </c>
      <c r="AE36" s="149">
        <f t="shared" si="44"/>
        <v>0</v>
      </c>
      <c r="AF36" s="27"/>
    </row>
    <row r="37" spans="1:32" ht="11.5" x14ac:dyDescent="0.25">
      <c r="A37" s="144">
        <f t="shared" si="41"/>
        <v>0</v>
      </c>
      <c r="C37" s="27"/>
      <c r="D37" s="13" t="s">
        <v>212</v>
      </c>
      <c r="E37" s="132">
        <v>0</v>
      </c>
      <c r="F37" s="132">
        <v>0</v>
      </c>
      <c r="G37" s="149">
        <f t="shared" si="16"/>
        <v>0</v>
      </c>
      <c r="H37" s="132">
        <v>0</v>
      </c>
      <c r="I37" s="132">
        <v>0</v>
      </c>
      <c r="J37" s="149">
        <f t="shared" si="17"/>
        <v>0</v>
      </c>
      <c r="K37" s="132">
        <v>0</v>
      </c>
      <c r="L37" s="132">
        <v>0</v>
      </c>
      <c r="M37" s="149">
        <f t="shared" si="18"/>
        <v>0</v>
      </c>
      <c r="N37" s="27"/>
      <c r="O37" s="27"/>
      <c r="P37" s="27"/>
      <c r="Q37" s="13" t="s">
        <v>212</v>
      </c>
      <c r="R37" s="132">
        <v>0</v>
      </c>
      <c r="S37" s="132">
        <v>0</v>
      </c>
      <c r="T37" s="149">
        <f t="shared" si="35"/>
        <v>0</v>
      </c>
      <c r="U37" s="132">
        <v>0</v>
      </c>
      <c r="V37" s="132">
        <v>0</v>
      </c>
      <c r="W37" s="149">
        <f t="shared" si="36"/>
        <v>0</v>
      </c>
      <c r="X37" s="132">
        <v>0</v>
      </c>
      <c r="Y37" s="132">
        <v>0</v>
      </c>
      <c r="Z37" s="149">
        <f t="shared" si="37"/>
        <v>0</v>
      </c>
      <c r="AA37" s="27"/>
      <c r="AB37" s="13" t="s">
        <v>212</v>
      </c>
      <c r="AC37" s="149">
        <f t="shared" si="42"/>
        <v>0</v>
      </c>
      <c r="AD37" s="149">
        <f t="shared" si="43"/>
        <v>0</v>
      </c>
      <c r="AE37" s="149">
        <f t="shared" si="44"/>
        <v>0</v>
      </c>
      <c r="AF37" s="27"/>
    </row>
    <row r="38" spans="1:32" ht="11.5" x14ac:dyDescent="0.25">
      <c r="A38" s="144"/>
      <c r="C38" s="27"/>
      <c r="D38" s="14" t="s">
        <v>213</v>
      </c>
      <c r="E38" s="49">
        <f t="shared" ref="E38:F38" si="45">SUM(E33:E37)</f>
        <v>0</v>
      </c>
      <c r="F38" s="49">
        <f t="shared" si="45"/>
        <v>0</v>
      </c>
      <c r="G38" s="49">
        <f>SUM(G33:G37)</f>
        <v>0</v>
      </c>
      <c r="H38" s="49">
        <f t="shared" ref="H38:L38" si="46">SUM(H33:H37)</f>
        <v>0</v>
      </c>
      <c r="I38" s="49">
        <f t="shared" si="46"/>
        <v>0</v>
      </c>
      <c r="J38" s="49">
        <f t="shared" si="46"/>
        <v>0</v>
      </c>
      <c r="K38" s="49">
        <f t="shared" si="46"/>
        <v>0</v>
      </c>
      <c r="L38" s="49">
        <f t="shared" si="46"/>
        <v>0</v>
      </c>
      <c r="M38" s="49">
        <f>SUM(M33:M37)</f>
        <v>0</v>
      </c>
      <c r="N38" s="27"/>
      <c r="O38" s="27"/>
      <c r="P38" s="27"/>
      <c r="Q38" s="14" t="s">
        <v>213</v>
      </c>
      <c r="R38" s="49">
        <f t="shared" ref="R38:Y38" si="47">SUM(R33:R37)</f>
        <v>0</v>
      </c>
      <c r="S38" s="49">
        <f t="shared" si="47"/>
        <v>0</v>
      </c>
      <c r="T38" s="49">
        <f t="shared" si="47"/>
        <v>0</v>
      </c>
      <c r="U38" s="49">
        <f t="shared" si="47"/>
        <v>0</v>
      </c>
      <c r="V38" s="49">
        <f t="shared" si="47"/>
        <v>0</v>
      </c>
      <c r="W38" s="49">
        <f t="shared" si="47"/>
        <v>0</v>
      </c>
      <c r="X38" s="49">
        <f t="shared" si="47"/>
        <v>0</v>
      </c>
      <c r="Y38" s="49">
        <f t="shared" si="47"/>
        <v>0</v>
      </c>
      <c r="Z38" s="49">
        <f>SUM(Z33:Z37)</f>
        <v>0</v>
      </c>
      <c r="AA38" s="27"/>
      <c r="AB38" s="14" t="s">
        <v>213</v>
      </c>
      <c r="AC38" s="49">
        <f>SUM(AC33:AC37)</f>
        <v>0</v>
      </c>
      <c r="AD38" s="49">
        <f t="shared" ref="AD38:AE38" si="48">SUM(AD33:AD37)</f>
        <v>0</v>
      </c>
      <c r="AE38" s="49">
        <f t="shared" si="48"/>
        <v>0</v>
      </c>
      <c r="AF38" s="27"/>
    </row>
    <row r="39" spans="1:32" ht="11.5" x14ac:dyDescent="0.25">
      <c r="A39" s="144"/>
      <c r="C39" s="27"/>
      <c r="D39" s="14" t="s">
        <v>214</v>
      </c>
      <c r="E39" s="49">
        <f t="shared" ref="E39:F39" si="49">E32+E38</f>
        <v>0</v>
      </c>
      <c r="F39" s="49">
        <f t="shared" si="49"/>
        <v>0</v>
      </c>
      <c r="G39" s="49">
        <f>G32+G38</f>
        <v>0</v>
      </c>
      <c r="H39" s="49">
        <f t="shared" ref="H39:L39" si="50">H32+H38</f>
        <v>0</v>
      </c>
      <c r="I39" s="49">
        <f t="shared" si="50"/>
        <v>0</v>
      </c>
      <c r="J39" s="49">
        <f t="shared" si="50"/>
        <v>0</v>
      </c>
      <c r="K39" s="49">
        <f t="shared" si="50"/>
        <v>0</v>
      </c>
      <c r="L39" s="49">
        <f t="shared" si="50"/>
        <v>0</v>
      </c>
      <c r="M39" s="49">
        <f>M32+M38</f>
        <v>0</v>
      </c>
      <c r="N39" s="27"/>
      <c r="O39" s="27"/>
      <c r="P39" s="27"/>
      <c r="Q39" s="14" t="s">
        <v>214</v>
      </c>
      <c r="R39" s="49">
        <f t="shared" ref="R39:Y39" si="51">R32+R38</f>
        <v>0</v>
      </c>
      <c r="S39" s="49">
        <f t="shared" si="51"/>
        <v>0</v>
      </c>
      <c r="T39" s="49">
        <f t="shared" si="51"/>
        <v>0</v>
      </c>
      <c r="U39" s="49">
        <f t="shared" si="51"/>
        <v>0</v>
      </c>
      <c r="V39" s="49">
        <f t="shared" si="51"/>
        <v>0</v>
      </c>
      <c r="W39" s="49">
        <f t="shared" si="51"/>
        <v>0</v>
      </c>
      <c r="X39" s="49">
        <f t="shared" si="51"/>
        <v>0</v>
      </c>
      <c r="Y39" s="49">
        <f t="shared" si="51"/>
        <v>0</v>
      </c>
      <c r="Z39" s="49">
        <f t="shared" ref="Z39" si="52">Z32+Z38</f>
        <v>0</v>
      </c>
      <c r="AA39" s="27"/>
      <c r="AB39" s="14" t="s">
        <v>214</v>
      </c>
      <c r="AC39" s="49">
        <f t="shared" ref="AC39" si="53">AC32+AC38</f>
        <v>0</v>
      </c>
      <c r="AD39" s="49">
        <f t="shared" ref="AD39" si="54">AD32+AD38</f>
        <v>0</v>
      </c>
      <c r="AE39" s="49">
        <f t="shared" ref="AE39" si="55">AE32+AE38</f>
        <v>0</v>
      </c>
      <c r="AF39" s="27"/>
    </row>
    <row r="40" spans="1:32" ht="11.5" x14ac:dyDescent="0.25">
      <c r="A40" s="144"/>
      <c r="C40" s="27"/>
      <c r="D40" s="13" t="s">
        <v>315</v>
      </c>
      <c r="E40" s="132">
        <v>0</v>
      </c>
      <c r="F40" s="132">
        <v>0</v>
      </c>
      <c r="G40" s="149">
        <f t="shared" si="16"/>
        <v>0</v>
      </c>
      <c r="H40" s="132">
        <v>0</v>
      </c>
      <c r="I40" s="132">
        <v>0</v>
      </c>
      <c r="J40" s="149">
        <f t="shared" si="17"/>
        <v>0</v>
      </c>
      <c r="K40" s="132">
        <v>0</v>
      </c>
      <c r="L40" s="132">
        <v>0</v>
      </c>
      <c r="M40" s="149">
        <f t="shared" si="18"/>
        <v>0</v>
      </c>
      <c r="N40" s="27"/>
      <c r="O40" s="27"/>
      <c r="P40" s="27"/>
      <c r="Q40" s="13" t="s">
        <v>315</v>
      </c>
      <c r="R40" s="132">
        <v>0</v>
      </c>
      <c r="S40" s="132">
        <v>0</v>
      </c>
      <c r="T40" s="149">
        <f t="shared" si="19"/>
        <v>0</v>
      </c>
      <c r="U40" s="132">
        <v>0</v>
      </c>
      <c r="V40" s="132">
        <v>0</v>
      </c>
      <c r="W40" s="149">
        <f t="shared" si="20"/>
        <v>0</v>
      </c>
      <c r="X40" s="132">
        <v>0</v>
      </c>
      <c r="Y40" s="132">
        <v>0</v>
      </c>
      <c r="Z40" s="149">
        <f t="shared" si="21"/>
        <v>0</v>
      </c>
      <c r="AA40" s="27"/>
      <c r="AB40" s="13" t="s">
        <v>315</v>
      </c>
      <c r="AC40" s="149">
        <f t="shared" ref="AC40:AC41" si="56">T40/T$16</f>
        <v>0</v>
      </c>
      <c r="AD40" s="149">
        <f t="shared" ref="AD40:AD41" si="57">W40/W$16</f>
        <v>0</v>
      </c>
      <c r="AE40" s="149">
        <f t="shared" ref="AE40:AE41" si="58">Z40/Z$16</f>
        <v>0</v>
      </c>
      <c r="AF40" s="27"/>
    </row>
    <row r="41" spans="1:32" ht="11.5" x14ac:dyDescent="0.25">
      <c r="A41" s="144"/>
      <c r="C41" s="27"/>
      <c r="D41" s="13" t="s">
        <v>215</v>
      </c>
      <c r="E41" s="132">
        <v>0</v>
      </c>
      <c r="F41" s="132">
        <v>0</v>
      </c>
      <c r="G41" s="149">
        <f t="shared" si="16"/>
        <v>0</v>
      </c>
      <c r="H41" s="132">
        <v>0</v>
      </c>
      <c r="I41" s="132">
        <v>0</v>
      </c>
      <c r="J41" s="149">
        <f t="shared" si="17"/>
        <v>0</v>
      </c>
      <c r="K41" s="132">
        <v>0</v>
      </c>
      <c r="L41" s="132">
        <v>0</v>
      </c>
      <c r="M41" s="149">
        <f t="shared" si="18"/>
        <v>0</v>
      </c>
      <c r="N41" s="27"/>
      <c r="O41" s="27"/>
      <c r="P41" s="27"/>
      <c r="Q41" s="13" t="s">
        <v>215</v>
      </c>
      <c r="R41" s="132">
        <v>0</v>
      </c>
      <c r="S41" s="132">
        <v>0</v>
      </c>
      <c r="T41" s="149">
        <f t="shared" si="19"/>
        <v>0</v>
      </c>
      <c r="U41" s="132">
        <v>0</v>
      </c>
      <c r="V41" s="132">
        <v>0</v>
      </c>
      <c r="W41" s="149">
        <f t="shared" si="20"/>
        <v>0</v>
      </c>
      <c r="X41" s="132">
        <v>0</v>
      </c>
      <c r="Y41" s="132">
        <v>0</v>
      </c>
      <c r="Z41" s="149">
        <f t="shared" si="21"/>
        <v>0</v>
      </c>
      <c r="AA41" s="27"/>
      <c r="AB41" s="13" t="s">
        <v>215</v>
      </c>
      <c r="AC41" s="149">
        <f t="shared" si="56"/>
        <v>0</v>
      </c>
      <c r="AD41" s="149">
        <f t="shared" si="57"/>
        <v>0</v>
      </c>
      <c r="AE41" s="149">
        <f t="shared" si="58"/>
        <v>0</v>
      </c>
      <c r="AF41" s="27"/>
    </row>
    <row r="42" spans="1:32"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row>
    <row r="43" spans="1:32" ht="11.5" x14ac:dyDescent="0.25">
      <c r="A43" s="144"/>
      <c r="C43" s="27"/>
      <c r="D43" s="14" t="s">
        <v>216</v>
      </c>
      <c r="E43" s="49">
        <f t="shared" ref="E43:F43" si="59">SUM(E39,E40,E41)</f>
        <v>0</v>
      </c>
      <c r="F43" s="49">
        <f t="shared" si="59"/>
        <v>0</v>
      </c>
      <c r="G43" s="49">
        <f>SUM(G39,G40,G41)</f>
        <v>0</v>
      </c>
      <c r="H43" s="49">
        <f t="shared" ref="H43:L43" si="60">SUM(H39,H40,H41)</f>
        <v>0</v>
      </c>
      <c r="I43" s="49">
        <f t="shared" si="60"/>
        <v>0</v>
      </c>
      <c r="J43" s="49">
        <f t="shared" si="60"/>
        <v>0</v>
      </c>
      <c r="K43" s="49">
        <f t="shared" si="60"/>
        <v>0</v>
      </c>
      <c r="L43" s="49">
        <f t="shared" si="60"/>
        <v>0</v>
      </c>
      <c r="M43" s="49">
        <f>SUM(M39,M40,M41)</f>
        <v>0</v>
      </c>
      <c r="N43" s="27"/>
      <c r="O43" s="27"/>
      <c r="P43" s="27"/>
      <c r="Q43" s="14" t="s">
        <v>216</v>
      </c>
      <c r="R43" s="49">
        <f t="shared" ref="R43:Y43" si="61">SUM(R39,R40,R41)</f>
        <v>0</v>
      </c>
      <c r="S43" s="49">
        <f t="shared" si="61"/>
        <v>0</v>
      </c>
      <c r="T43" s="49">
        <f t="shared" si="61"/>
        <v>0</v>
      </c>
      <c r="U43" s="49">
        <f t="shared" si="61"/>
        <v>0</v>
      </c>
      <c r="V43" s="49">
        <f t="shared" si="61"/>
        <v>0</v>
      </c>
      <c r="W43" s="49">
        <f t="shared" si="61"/>
        <v>0</v>
      </c>
      <c r="X43" s="49">
        <f t="shared" si="61"/>
        <v>0</v>
      </c>
      <c r="Y43" s="49">
        <f t="shared" si="61"/>
        <v>0</v>
      </c>
      <c r="Z43" s="49">
        <f>SUM(Z39,Z40,Z41)</f>
        <v>0</v>
      </c>
      <c r="AA43" s="27"/>
      <c r="AB43" s="14" t="s">
        <v>216</v>
      </c>
      <c r="AC43" s="49">
        <f t="shared" ref="AC43:AE43" si="62">SUM(AC39,AC40,AC41)</f>
        <v>0</v>
      </c>
      <c r="AD43" s="49">
        <f t="shared" si="62"/>
        <v>0</v>
      </c>
      <c r="AE43" s="49">
        <f t="shared" si="62"/>
        <v>0</v>
      </c>
      <c r="AF43" s="27"/>
    </row>
    <row r="44" spans="1:32" ht="11.5" x14ac:dyDescent="0.25">
      <c r="A44" s="144"/>
      <c r="C44" s="27"/>
      <c r="D44" s="27"/>
      <c r="E44" s="15"/>
      <c r="F44" s="15"/>
      <c r="G44" s="15"/>
      <c r="H44" s="15"/>
      <c r="I44" s="15"/>
      <c r="J44" s="15"/>
      <c r="K44" s="15"/>
      <c r="L44" s="15"/>
      <c r="M44" s="15"/>
      <c r="N44" s="27"/>
      <c r="O44" s="27"/>
      <c r="P44" s="27"/>
      <c r="Q44" s="27"/>
      <c r="R44" s="15"/>
      <c r="S44" s="15"/>
      <c r="T44" s="15"/>
      <c r="U44" s="15"/>
      <c r="V44" s="15"/>
      <c r="W44" s="15"/>
      <c r="X44" s="15"/>
      <c r="Y44" s="15"/>
      <c r="Z44" s="15"/>
      <c r="AA44" s="27"/>
      <c r="AB44" s="27"/>
      <c r="AC44" s="15"/>
      <c r="AD44" s="15"/>
      <c r="AE44" s="15"/>
      <c r="AF44" s="27"/>
    </row>
    <row r="45" spans="1:32" ht="11.5" x14ac:dyDescent="0.25">
      <c r="A45" s="144"/>
      <c r="C45" s="27"/>
      <c r="D45" s="13" t="s">
        <v>217</v>
      </c>
      <c r="E45" s="132">
        <v>0</v>
      </c>
      <c r="F45" s="132">
        <v>0</v>
      </c>
      <c r="G45" s="149">
        <f t="shared" ref="G45:G49" si="63">SUM(E45:F45)</f>
        <v>0</v>
      </c>
      <c r="H45" s="132">
        <v>0</v>
      </c>
      <c r="I45" s="132">
        <v>0</v>
      </c>
      <c r="J45" s="149">
        <f t="shared" ref="J45:J49" si="64">SUM(H45:I45)</f>
        <v>0</v>
      </c>
      <c r="K45" s="132">
        <v>0</v>
      </c>
      <c r="L45" s="132">
        <v>0</v>
      </c>
      <c r="M45" s="149">
        <f t="shared" ref="M45:M49" si="65">SUM(K45:L45)</f>
        <v>0</v>
      </c>
      <c r="N45" s="27"/>
      <c r="O45" s="27"/>
      <c r="P45" s="27"/>
      <c r="Q45" s="13" t="s">
        <v>217</v>
      </c>
      <c r="R45" s="132">
        <v>0</v>
      </c>
      <c r="S45" s="132">
        <v>0</v>
      </c>
      <c r="T45" s="149">
        <f t="shared" ref="T45:T49" si="66">SUM(R45:S45)</f>
        <v>0</v>
      </c>
      <c r="U45" s="132">
        <v>0</v>
      </c>
      <c r="V45" s="132">
        <v>0</v>
      </c>
      <c r="W45" s="149">
        <f t="shared" ref="W45:W49" si="67">SUM(U45:V45)</f>
        <v>0</v>
      </c>
      <c r="X45" s="132">
        <v>0</v>
      </c>
      <c r="Y45" s="132">
        <v>0</v>
      </c>
      <c r="Z45" s="149">
        <f t="shared" ref="Z45:Z49" si="68">SUM(X45:Y45)</f>
        <v>0</v>
      </c>
      <c r="AA45" s="27"/>
      <c r="AB45" s="13" t="s">
        <v>217</v>
      </c>
      <c r="AC45" s="149">
        <f t="shared" ref="AC45:AC46" si="69">T45/T$16</f>
        <v>0</v>
      </c>
      <c r="AD45" s="149">
        <f t="shared" ref="AD45:AD46" si="70">W45/W$16</f>
        <v>0</v>
      </c>
      <c r="AE45" s="149">
        <f t="shared" ref="AE45:AE46" si="71">Z45/Z$16</f>
        <v>0</v>
      </c>
      <c r="AF45" s="27"/>
    </row>
    <row r="46" spans="1:32" ht="11.5" x14ac:dyDescent="0.25">
      <c r="A46" s="144"/>
      <c r="C46" s="27"/>
      <c r="D46" s="13" t="s">
        <v>218</v>
      </c>
      <c r="E46" s="132">
        <v>0</v>
      </c>
      <c r="F46" s="132">
        <v>0</v>
      </c>
      <c r="G46" s="149">
        <f t="shared" si="63"/>
        <v>0</v>
      </c>
      <c r="H46" s="132">
        <v>0</v>
      </c>
      <c r="I46" s="132">
        <v>0</v>
      </c>
      <c r="J46" s="149">
        <f t="shared" si="64"/>
        <v>0</v>
      </c>
      <c r="K46" s="132">
        <v>0</v>
      </c>
      <c r="L46" s="132">
        <v>0</v>
      </c>
      <c r="M46" s="149">
        <f t="shared" si="65"/>
        <v>0</v>
      </c>
      <c r="N46" s="27"/>
      <c r="O46" s="27"/>
      <c r="P46" s="27"/>
      <c r="Q46" s="13" t="s">
        <v>218</v>
      </c>
      <c r="R46" s="132">
        <v>0</v>
      </c>
      <c r="S46" s="132">
        <v>0</v>
      </c>
      <c r="T46" s="149">
        <f t="shared" si="66"/>
        <v>0</v>
      </c>
      <c r="U46" s="132">
        <v>0</v>
      </c>
      <c r="V46" s="132">
        <v>0</v>
      </c>
      <c r="W46" s="149">
        <f t="shared" si="67"/>
        <v>0</v>
      </c>
      <c r="X46" s="132">
        <v>0</v>
      </c>
      <c r="Y46" s="132">
        <v>0</v>
      </c>
      <c r="Z46" s="149">
        <f t="shared" si="68"/>
        <v>0</v>
      </c>
      <c r="AA46" s="27"/>
      <c r="AB46" s="13" t="s">
        <v>218</v>
      </c>
      <c r="AC46" s="149">
        <f t="shared" si="69"/>
        <v>0</v>
      </c>
      <c r="AD46" s="149">
        <f t="shared" si="70"/>
        <v>0</v>
      </c>
      <c r="AE46" s="149">
        <f t="shared" si="71"/>
        <v>0</v>
      </c>
      <c r="AF46" s="27"/>
    </row>
    <row r="47" spans="1:32" ht="11.5" x14ac:dyDescent="0.25">
      <c r="A47" s="144"/>
      <c r="C47" s="27"/>
      <c r="D47" s="13" t="s">
        <v>219</v>
      </c>
      <c r="E47" s="132">
        <v>0</v>
      </c>
      <c r="F47" s="132">
        <v>0</v>
      </c>
      <c r="G47" s="149">
        <f t="shared" si="63"/>
        <v>0</v>
      </c>
      <c r="H47" s="132">
        <v>0</v>
      </c>
      <c r="I47" s="132">
        <v>0</v>
      </c>
      <c r="J47" s="149">
        <f t="shared" si="64"/>
        <v>0</v>
      </c>
      <c r="K47" s="132">
        <v>0</v>
      </c>
      <c r="L47" s="132">
        <v>0</v>
      </c>
      <c r="M47" s="149">
        <f t="shared" si="65"/>
        <v>0</v>
      </c>
      <c r="N47" s="27"/>
      <c r="O47" s="27"/>
      <c r="P47" s="27"/>
      <c r="Q47" s="13" t="s">
        <v>219</v>
      </c>
      <c r="R47" s="132">
        <v>0</v>
      </c>
      <c r="S47" s="132">
        <v>0</v>
      </c>
      <c r="T47" s="149">
        <f t="shared" si="66"/>
        <v>0</v>
      </c>
      <c r="U47" s="132">
        <v>0</v>
      </c>
      <c r="V47" s="132">
        <v>0</v>
      </c>
      <c r="W47" s="149">
        <f t="shared" si="67"/>
        <v>0</v>
      </c>
      <c r="X47" s="132">
        <v>0</v>
      </c>
      <c r="Y47" s="132">
        <v>0</v>
      </c>
      <c r="Z47" s="149">
        <f t="shared" si="68"/>
        <v>0</v>
      </c>
      <c r="AA47" s="27"/>
      <c r="AB47" s="13" t="s">
        <v>219</v>
      </c>
      <c r="AC47" s="149">
        <f t="shared" ref="AC47:AC48" si="72">T47/T$16</f>
        <v>0</v>
      </c>
      <c r="AD47" s="149">
        <f t="shared" ref="AD47:AD48" si="73">W47/W$16</f>
        <v>0</v>
      </c>
      <c r="AE47" s="149">
        <f t="shared" ref="AE47:AE48" si="74">Z47/Z$16</f>
        <v>0</v>
      </c>
      <c r="AF47" s="27"/>
    </row>
    <row r="48" spans="1:32" ht="11.5" x14ac:dyDescent="0.25">
      <c r="A48" s="144"/>
      <c r="C48" s="27"/>
      <c r="D48" s="13" t="s">
        <v>220</v>
      </c>
      <c r="E48" s="132">
        <v>0</v>
      </c>
      <c r="F48" s="132">
        <v>0</v>
      </c>
      <c r="G48" s="149">
        <f t="shared" si="63"/>
        <v>0</v>
      </c>
      <c r="H48" s="132">
        <v>0</v>
      </c>
      <c r="I48" s="132">
        <v>0</v>
      </c>
      <c r="J48" s="149">
        <f t="shared" si="64"/>
        <v>0</v>
      </c>
      <c r="K48" s="132">
        <v>0</v>
      </c>
      <c r="L48" s="132">
        <v>0</v>
      </c>
      <c r="M48" s="149">
        <f t="shared" si="65"/>
        <v>0</v>
      </c>
      <c r="N48" s="27"/>
      <c r="O48" s="27"/>
      <c r="P48" s="27"/>
      <c r="Q48" s="13" t="s">
        <v>220</v>
      </c>
      <c r="R48" s="132">
        <v>0</v>
      </c>
      <c r="S48" s="132">
        <v>0</v>
      </c>
      <c r="T48" s="149">
        <f t="shared" si="66"/>
        <v>0</v>
      </c>
      <c r="U48" s="132">
        <v>0</v>
      </c>
      <c r="V48" s="132">
        <v>0</v>
      </c>
      <c r="W48" s="149">
        <f t="shared" si="67"/>
        <v>0</v>
      </c>
      <c r="X48" s="132">
        <v>0</v>
      </c>
      <c r="Y48" s="132">
        <v>0</v>
      </c>
      <c r="Z48" s="149">
        <f t="shared" si="68"/>
        <v>0</v>
      </c>
      <c r="AA48" s="27"/>
      <c r="AB48" s="13" t="s">
        <v>220</v>
      </c>
      <c r="AC48" s="149">
        <f t="shared" si="72"/>
        <v>0</v>
      </c>
      <c r="AD48" s="149">
        <f t="shared" si="73"/>
        <v>0</v>
      </c>
      <c r="AE48" s="149">
        <f t="shared" si="74"/>
        <v>0</v>
      </c>
      <c r="AF48" s="27"/>
    </row>
    <row r="49" spans="1:32" ht="11.5" x14ac:dyDescent="0.25">
      <c r="A49" s="144"/>
      <c r="C49" s="27"/>
      <c r="D49" s="63" t="s">
        <v>151</v>
      </c>
      <c r="E49" s="132">
        <v>0</v>
      </c>
      <c r="F49" s="149">
        <f>-E49</f>
        <v>0</v>
      </c>
      <c r="G49" s="149">
        <f t="shared" si="63"/>
        <v>0</v>
      </c>
      <c r="H49" s="132">
        <v>0</v>
      </c>
      <c r="I49" s="149">
        <f>-H49</f>
        <v>0</v>
      </c>
      <c r="J49" s="149">
        <f t="shared" si="64"/>
        <v>0</v>
      </c>
      <c r="K49" s="132">
        <v>0</v>
      </c>
      <c r="L49" s="149">
        <f>-K49</f>
        <v>0</v>
      </c>
      <c r="M49" s="149">
        <f t="shared" si="65"/>
        <v>0</v>
      </c>
      <c r="N49" s="27"/>
      <c r="O49" s="27"/>
      <c r="P49" s="27"/>
      <c r="Q49" s="63" t="s">
        <v>151</v>
      </c>
      <c r="R49" s="132">
        <v>0</v>
      </c>
      <c r="S49" s="149">
        <f>-R49</f>
        <v>0</v>
      </c>
      <c r="T49" s="149">
        <f t="shared" si="66"/>
        <v>0</v>
      </c>
      <c r="U49" s="132">
        <v>0</v>
      </c>
      <c r="V49" s="149">
        <f>-U49</f>
        <v>0</v>
      </c>
      <c r="W49" s="149">
        <f t="shared" si="67"/>
        <v>0</v>
      </c>
      <c r="X49" s="132">
        <v>0</v>
      </c>
      <c r="Y49" s="149">
        <f>-X49</f>
        <v>0</v>
      </c>
      <c r="Z49" s="149">
        <f t="shared" si="68"/>
        <v>0</v>
      </c>
      <c r="AA49" s="27"/>
      <c r="AB49" s="63" t="s">
        <v>151</v>
      </c>
      <c r="AC49" s="149">
        <f t="shared" ref="AC49" si="75">T49/T$16</f>
        <v>0</v>
      </c>
      <c r="AD49" s="149">
        <f t="shared" ref="AD49" si="76">W49/W$16</f>
        <v>0</v>
      </c>
      <c r="AE49" s="149">
        <f t="shared" ref="AE49" si="77">Z49/Z$16</f>
        <v>0</v>
      </c>
      <c r="AF49" s="27"/>
    </row>
    <row r="50" spans="1:32" ht="11.5" x14ac:dyDescent="0.25">
      <c r="A50" s="144"/>
      <c r="C50" s="27"/>
      <c r="D50" s="14" t="s">
        <v>81</v>
      </c>
      <c r="E50" s="49">
        <f t="shared" ref="E50:F50" si="78">E43+E45+E46+E49+E47+E48</f>
        <v>0</v>
      </c>
      <c r="F50" s="49">
        <f t="shared" si="78"/>
        <v>0</v>
      </c>
      <c r="G50" s="49">
        <f>G43+G45+G46+G49+G47+G48</f>
        <v>0</v>
      </c>
      <c r="H50" s="49">
        <f t="shared" ref="H50:L50" si="79">H43+H45+H46+H49+H47+H48</f>
        <v>0</v>
      </c>
      <c r="I50" s="49">
        <f t="shared" si="79"/>
        <v>0</v>
      </c>
      <c r="J50" s="49">
        <f t="shared" si="79"/>
        <v>0</v>
      </c>
      <c r="K50" s="49">
        <f t="shared" si="79"/>
        <v>0</v>
      </c>
      <c r="L50" s="49">
        <f t="shared" si="79"/>
        <v>0</v>
      </c>
      <c r="M50" s="49">
        <f>M43+M45+M46+M49+M47+M48</f>
        <v>0</v>
      </c>
      <c r="N50" s="27"/>
      <c r="O50" s="27"/>
      <c r="P50" s="27"/>
      <c r="Q50" s="14" t="s">
        <v>81</v>
      </c>
      <c r="R50" s="49">
        <f t="shared" ref="R50:Y50" si="80">R43+R45+R46+R49+R47+R48</f>
        <v>0</v>
      </c>
      <c r="S50" s="49">
        <f t="shared" si="80"/>
        <v>0</v>
      </c>
      <c r="T50" s="49">
        <f t="shared" si="80"/>
        <v>0</v>
      </c>
      <c r="U50" s="49">
        <f t="shared" si="80"/>
        <v>0</v>
      </c>
      <c r="V50" s="49">
        <f t="shared" si="80"/>
        <v>0</v>
      </c>
      <c r="W50" s="49">
        <f t="shared" si="80"/>
        <v>0</v>
      </c>
      <c r="X50" s="49">
        <f t="shared" si="80"/>
        <v>0</v>
      </c>
      <c r="Y50" s="49">
        <f t="shared" si="80"/>
        <v>0</v>
      </c>
      <c r="Z50" s="49">
        <f t="shared" ref="Z50" si="81">Z43+Z45+Z46+Z49+Z47+Z48</f>
        <v>0</v>
      </c>
      <c r="AA50" s="27"/>
      <c r="AB50" s="14" t="s">
        <v>81</v>
      </c>
      <c r="AC50" s="49">
        <f t="shared" ref="AC50" si="82">AC43+AC45+AC46+AC49+AC47+AC48</f>
        <v>0</v>
      </c>
      <c r="AD50" s="49">
        <f t="shared" ref="AD50" si="83">AD43+AD45+AD46+AD49+AD47+AD48</f>
        <v>0</v>
      </c>
      <c r="AE50" s="49">
        <f t="shared" ref="AE50" si="84">AE43+AE45+AE46+AE49+AE47+AE48</f>
        <v>0</v>
      </c>
      <c r="AF50" s="27"/>
    </row>
    <row r="51" spans="1:32" ht="11.5" x14ac:dyDescent="0.25">
      <c r="A51" s="144"/>
      <c r="C51" s="27"/>
      <c r="D51" s="27"/>
      <c r="E51" s="15"/>
      <c r="F51" s="15"/>
      <c r="G51" s="15"/>
      <c r="H51" s="15"/>
      <c r="I51" s="15"/>
      <c r="J51" s="15"/>
      <c r="K51" s="15"/>
      <c r="L51" s="15"/>
      <c r="M51" s="15"/>
      <c r="N51" s="27"/>
      <c r="O51" s="27"/>
      <c r="P51" s="27"/>
      <c r="Q51" s="27"/>
      <c r="R51" s="15"/>
      <c r="S51" s="15"/>
      <c r="T51" s="15"/>
      <c r="U51" s="15"/>
      <c r="V51" s="15"/>
      <c r="W51" s="15"/>
      <c r="X51" s="15"/>
      <c r="Y51" s="15"/>
      <c r="Z51" s="15"/>
      <c r="AA51" s="27"/>
      <c r="AB51" s="27"/>
      <c r="AC51" s="15"/>
      <c r="AD51" s="15"/>
      <c r="AE51" s="15"/>
      <c r="AF51" s="27"/>
    </row>
    <row r="52" spans="1:32" ht="11.5" x14ac:dyDescent="0.25">
      <c r="A52" s="144"/>
      <c r="C52" s="27"/>
      <c r="D52" s="13" t="s">
        <v>191</v>
      </c>
      <c r="E52" s="132">
        <v>0</v>
      </c>
      <c r="F52" s="132">
        <v>0</v>
      </c>
      <c r="G52" s="149">
        <f t="shared" ref="G52" si="85">SUM(E52:F52)</f>
        <v>0</v>
      </c>
      <c r="H52" s="132">
        <v>0</v>
      </c>
      <c r="I52" s="132">
        <v>0</v>
      </c>
      <c r="J52" s="149">
        <f t="shared" ref="J52" si="86">SUM(H52:I52)</f>
        <v>0</v>
      </c>
      <c r="K52" s="132">
        <v>0</v>
      </c>
      <c r="L52" s="132">
        <v>0</v>
      </c>
      <c r="M52" s="149">
        <f t="shared" ref="M52" si="87">SUM(K52:L52)</f>
        <v>0</v>
      </c>
      <c r="N52" s="27"/>
      <c r="O52" s="27"/>
      <c r="P52" s="27"/>
      <c r="Q52" s="13" t="s">
        <v>191</v>
      </c>
      <c r="R52" s="132">
        <v>0</v>
      </c>
      <c r="S52" s="132">
        <v>0</v>
      </c>
      <c r="T52" s="149">
        <f t="shared" ref="T52" si="88">SUM(R52:S52)</f>
        <v>0</v>
      </c>
      <c r="U52" s="132">
        <v>0</v>
      </c>
      <c r="V52" s="132">
        <v>0</v>
      </c>
      <c r="W52" s="149">
        <f t="shared" ref="W52" si="89">SUM(U52:V52)</f>
        <v>0</v>
      </c>
      <c r="X52" s="132">
        <v>0</v>
      </c>
      <c r="Y52" s="132">
        <v>0</v>
      </c>
      <c r="Z52" s="149">
        <f t="shared" ref="Z52" si="90">SUM(X52:Y52)</f>
        <v>0</v>
      </c>
      <c r="AA52" s="27"/>
      <c r="AB52" s="13" t="s">
        <v>191</v>
      </c>
      <c r="AC52" s="149">
        <f t="shared" ref="AC52" si="91">T52/T$16</f>
        <v>0</v>
      </c>
      <c r="AD52" s="149">
        <f t="shared" ref="AD52" si="92">W52/W$16</f>
        <v>0</v>
      </c>
      <c r="AE52" s="149">
        <f t="shared" ref="AE52" si="93">Z52/Z$16</f>
        <v>0</v>
      </c>
      <c r="AF52" s="27"/>
    </row>
    <row r="53" spans="1:32" ht="11.5" x14ac:dyDescent="0.25">
      <c r="A53" s="144"/>
      <c r="C53" s="27"/>
      <c r="D53" s="14" t="s">
        <v>192</v>
      </c>
      <c r="E53" s="49">
        <f t="shared" ref="E53:F53" si="94">E52+E50</f>
        <v>0</v>
      </c>
      <c r="F53" s="49">
        <f t="shared" si="94"/>
        <v>0</v>
      </c>
      <c r="G53" s="49">
        <f>G52+G50</f>
        <v>0</v>
      </c>
      <c r="H53" s="49">
        <f t="shared" ref="H53:I53" si="95">H52+H50</f>
        <v>0</v>
      </c>
      <c r="I53" s="49">
        <f t="shared" si="95"/>
        <v>0</v>
      </c>
      <c r="J53" s="49">
        <f>J52+J50</f>
        <v>0</v>
      </c>
      <c r="K53" s="49">
        <f t="shared" ref="K53:L53" si="96">K52+K50</f>
        <v>0</v>
      </c>
      <c r="L53" s="49">
        <f t="shared" si="96"/>
        <v>0</v>
      </c>
      <c r="M53" s="49">
        <f>M52+M50</f>
        <v>0</v>
      </c>
      <c r="N53" s="27"/>
      <c r="O53" s="27"/>
      <c r="P53" s="27"/>
      <c r="Q53" s="14" t="s">
        <v>192</v>
      </c>
      <c r="R53" s="49">
        <f t="shared" ref="R53:Y53" si="97">R52+R50</f>
        <v>0</v>
      </c>
      <c r="S53" s="49">
        <f t="shared" si="97"/>
        <v>0</v>
      </c>
      <c r="T53" s="49">
        <f t="shared" si="97"/>
        <v>0</v>
      </c>
      <c r="U53" s="49">
        <f t="shared" si="97"/>
        <v>0</v>
      </c>
      <c r="V53" s="49">
        <f t="shared" si="97"/>
        <v>0</v>
      </c>
      <c r="W53" s="49">
        <f t="shared" si="97"/>
        <v>0</v>
      </c>
      <c r="X53" s="49">
        <f t="shared" si="97"/>
        <v>0</v>
      </c>
      <c r="Y53" s="49">
        <f t="shared" si="97"/>
        <v>0</v>
      </c>
      <c r="Z53" s="49">
        <f>Z52+Z50</f>
        <v>0</v>
      </c>
      <c r="AA53" s="27"/>
      <c r="AB53" s="14" t="s">
        <v>192</v>
      </c>
      <c r="AC53" s="49">
        <f>AC52+AC50</f>
        <v>0</v>
      </c>
      <c r="AD53" s="49">
        <f>AD52+AD50</f>
        <v>0</v>
      </c>
      <c r="AE53" s="49">
        <f>AE52+AE50</f>
        <v>0</v>
      </c>
      <c r="AF53" s="27"/>
    </row>
    <row r="54" spans="1:32" ht="11.5" x14ac:dyDescent="0.25">
      <c r="A54" s="144"/>
      <c r="C54" s="27"/>
      <c r="D54" s="27"/>
      <c r="E54" s="15"/>
      <c r="F54" s="15"/>
      <c r="G54" s="15"/>
      <c r="H54" s="15"/>
      <c r="I54" s="15"/>
      <c r="J54" s="15"/>
      <c r="K54" s="15"/>
      <c r="L54" s="15"/>
      <c r="M54" s="15"/>
      <c r="N54" s="27"/>
      <c r="O54" s="27"/>
      <c r="P54" s="27"/>
      <c r="Q54" s="27"/>
      <c r="R54" s="15"/>
      <c r="S54" s="15"/>
      <c r="T54" s="15"/>
      <c r="U54" s="15"/>
      <c r="V54" s="15"/>
      <c r="W54" s="15"/>
      <c r="X54" s="15"/>
      <c r="Y54" s="15"/>
      <c r="Z54" s="15"/>
      <c r="AA54" s="27"/>
      <c r="AB54" s="27"/>
      <c r="AC54" s="15"/>
      <c r="AD54" s="15"/>
      <c r="AE54" s="15"/>
      <c r="AF54" s="27"/>
    </row>
    <row r="55" spans="1:32" ht="14.5" x14ac:dyDescent="0.35">
      <c r="A55" s="144">
        <f>IF(OR(G55&gt;0,J55&gt;0,M55&gt;0,T55&gt;0,W55&gt;0,Z55&gt;0),1,0)</f>
        <v>0</v>
      </c>
      <c r="C55" s="38"/>
      <c r="D55" s="37" t="s">
        <v>20</v>
      </c>
      <c r="E55" s="132">
        <v>0</v>
      </c>
      <c r="F55" s="132">
        <v>0</v>
      </c>
      <c r="G55" s="72">
        <f t="shared" ref="G55" si="98">SUM(E55:F55)</f>
        <v>0</v>
      </c>
      <c r="H55" s="132">
        <v>0</v>
      </c>
      <c r="I55" s="132">
        <v>0</v>
      </c>
      <c r="J55" s="72">
        <f t="shared" ref="J55" si="99">SUM(H55:I55)</f>
        <v>0</v>
      </c>
      <c r="K55" s="132">
        <v>0</v>
      </c>
      <c r="L55" s="132">
        <v>0</v>
      </c>
      <c r="M55" s="72">
        <f t="shared" ref="M55" si="100">SUM(K55:L55)</f>
        <v>0</v>
      </c>
      <c r="N55" s="38"/>
      <c r="O55" s="38"/>
      <c r="P55" s="38"/>
      <c r="Q55" s="37" t="s">
        <v>198</v>
      </c>
      <c r="R55" s="132">
        <v>0</v>
      </c>
      <c r="S55" s="132">
        <v>0</v>
      </c>
      <c r="T55" s="72">
        <f t="shared" ref="T55" si="101">SUM(R55:S55)</f>
        <v>0</v>
      </c>
      <c r="U55" s="132">
        <v>0</v>
      </c>
      <c r="V55" s="132">
        <v>0</v>
      </c>
      <c r="W55" s="72">
        <f t="shared" ref="W55" si="102">SUM(U55:V55)</f>
        <v>0</v>
      </c>
      <c r="X55" s="132">
        <v>0</v>
      </c>
      <c r="Y55" s="132">
        <v>0</v>
      </c>
      <c r="Z55" s="72">
        <f t="shared" ref="Z55" si="103">SUM(X55:Y55)</f>
        <v>0</v>
      </c>
      <c r="AA55" s="38"/>
      <c r="AB55" s="37" t="s">
        <v>20</v>
      </c>
      <c r="AC55" s="72">
        <f t="shared" ref="AC55" si="104">T55/T$16</f>
        <v>0</v>
      </c>
      <c r="AD55" s="72">
        <f t="shared" ref="AD55" si="105">W55/W$16</f>
        <v>0</v>
      </c>
      <c r="AE55" s="72">
        <f t="shared" ref="AE55" si="106">Z55/Z$16</f>
        <v>0</v>
      </c>
      <c r="AF55" s="38"/>
    </row>
    <row r="56" spans="1:32" ht="11.5" x14ac:dyDescent="0.25">
      <c r="A56" s="144"/>
      <c r="C56" s="27"/>
      <c r="D56" s="27"/>
      <c r="E56" s="15"/>
      <c r="F56" s="15"/>
      <c r="G56" s="15"/>
      <c r="H56" s="15"/>
      <c r="I56" s="15"/>
      <c r="J56" s="15"/>
      <c r="K56" s="15"/>
      <c r="L56" s="15"/>
      <c r="M56" s="15"/>
      <c r="N56" s="27"/>
      <c r="O56" s="27"/>
      <c r="P56" s="27"/>
      <c r="Q56" s="27"/>
      <c r="R56" s="15"/>
      <c r="S56" s="15"/>
      <c r="T56" s="15"/>
      <c r="U56" s="15"/>
      <c r="V56" s="15"/>
      <c r="W56" s="15"/>
      <c r="X56" s="15"/>
      <c r="Y56" s="15"/>
      <c r="Z56" s="15"/>
      <c r="AA56" s="27"/>
      <c r="AB56" s="27"/>
      <c r="AC56" s="15"/>
      <c r="AD56" s="15"/>
      <c r="AE56" s="15"/>
      <c r="AF56" s="27"/>
    </row>
    <row r="57" spans="1:32" ht="13" x14ac:dyDescent="0.3">
      <c r="A57" s="144"/>
      <c r="C57" s="27"/>
      <c r="D57" s="28" t="s">
        <v>21</v>
      </c>
      <c r="E57" s="51"/>
      <c r="F57" s="51"/>
      <c r="G57" s="148" t="str">
        <f>G21</f>
        <v>31/XX/20XX</v>
      </c>
      <c r="H57" s="51"/>
      <c r="I57" s="51"/>
      <c r="J57" s="148" t="str">
        <f>J21</f>
        <v>31/XX/20XX</v>
      </c>
      <c r="K57" s="51"/>
      <c r="L57" s="51"/>
      <c r="M57" s="148" t="str">
        <f>M21</f>
        <v>31/XX/20XX</v>
      </c>
      <c r="N57" s="27"/>
      <c r="O57" s="27"/>
      <c r="P57" s="27"/>
      <c r="Q57" s="28" t="s">
        <v>186</v>
      </c>
      <c r="R57" s="51"/>
      <c r="S57" s="51"/>
      <c r="T57" s="148" t="str">
        <f>T21</f>
        <v>31/XX/20XX</v>
      </c>
      <c r="U57" s="51"/>
      <c r="V57" s="51"/>
      <c r="W57" s="148" t="str">
        <f>W21</f>
        <v>31/XX/20XX</v>
      </c>
      <c r="X57" s="51"/>
      <c r="Y57" s="51"/>
      <c r="Z57" s="148" t="str">
        <f>Z21</f>
        <v>31/XX/20XX</v>
      </c>
      <c r="AA57" s="27"/>
      <c r="AB57" s="28" t="s">
        <v>21</v>
      </c>
      <c r="AC57" s="148" t="str">
        <f>AC21</f>
        <v>31/XX/20XX</v>
      </c>
      <c r="AD57" s="148" t="str">
        <f>AD21</f>
        <v>31/XX/20XX</v>
      </c>
      <c r="AE57" s="148" t="str">
        <f>AE21</f>
        <v>31/XX/20XX</v>
      </c>
      <c r="AF57" s="27"/>
    </row>
    <row r="58" spans="1:32" ht="11.5" x14ac:dyDescent="0.25">
      <c r="A58" s="144">
        <f>IF(OR(G58&lt;0,J58&lt;0,M58&lt;0,T58&lt;0,W58&lt;0,Z58&lt;0),1,0)</f>
        <v>0</v>
      </c>
      <c r="C58" s="27"/>
      <c r="D58" s="13" t="s">
        <v>22</v>
      </c>
      <c r="E58" s="132">
        <v>0</v>
      </c>
      <c r="F58" s="132">
        <v>0</v>
      </c>
      <c r="G58" s="149">
        <f t="shared" ref="G58:G63" si="107">SUM(E58:F58)</f>
        <v>0</v>
      </c>
      <c r="H58" s="132">
        <v>0</v>
      </c>
      <c r="I58" s="132">
        <v>0</v>
      </c>
      <c r="J58" s="149">
        <f t="shared" ref="J58:J63" si="108">SUM(H58:I58)</f>
        <v>0</v>
      </c>
      <c r="K58" s="132">
        <v>0</v>
      </c>
      <c r="L58" s="132">
        <v>0</v>
      </c>
      <c r="M58" s="149">
        <f t="shared" ref="M58:M63" si="109">SUM(K58:L58)</f>
        <v>0</v>
      </c>
      <c r="N58" s="27"/>
      <c r="O58" s="27"/>
      <c r="P58" s="27"/>
      <c r="Q58" s="13" t="s">
        <v>22</v>
      </c>
      <c r="R58" s="132">
        <v>0</v>
      </c>
      <c r="S58" s="132">
        <v>0</v>
      </c>
      <c r="T58" s="149">
        <f t="shared" ref="T58:T63" si="110">SUM(R58:S58)</f>
        <v>0</v>
      </c>
      <c r="U58" s="132">
        <v>0</v>
      </c>
      <c r="V58" s="132">
        <v>0</v>
      </c>
      <c r="W58" s="149">
        <f t="shared" ref="W58:W63" si="111">SUM(U58:V58)</f>
        <v>0</v>
      </c>
      <c r="X58" s="132">
        <v>0</v>
      </c>
      <c r="Y58" s="132">
        <v>0</v>
      </c>
      <c r="Z58" s="149">
        <f t="shared" ref="Z58:Z63" si="112">SUM(X58:Y58)</f>
        <v>0</v>
      </c>
      <c r="AA58" s="27"/>
      <c r="AB58" s="13" t="s">
        <v>22</v>
      </c>
      <c r="AC58" s="149">
        <f>T58/T$17</f>
        <v>0</v>
      </c>
      <c r="AD58" s="149">
        <f t="shared" ref="AD58:AD63" si="113">W58/W$17</f>
        <v>0</v>
      </c>
      <c r="AE58" s="149">
        <f t="shared" ref="AE58:AE63" si="114">Z58/Z$17</f>
        <v>0</v>
      </c>
      <c r="AF58" s="27"/>
    </row>
    <row r="59" spans="1:32" ht="11.5" x14ac:dyDescent="0.25">
      <c r="A59" s="144">
        <f t="shared" ref="A59:A63" si="115">IF(OR(G59&lt;0,J59&lt;0,M59&lt;0,T59&lt;0,W59&lt;0,Z59&lt;0),1,0)</f>
        <v>0</v>
      </c>
      <c r="C59" s="27"/>
      <c r="D59" s="13" t="s">
        <v>66</v>
      </c>
      <c r="E59" s="132">
        <v>0</v>
      </c>
      <c r="F59" s="132">
        <v>0</v>
      </c>
      <c r="G59" s="149">
        <f t="shared" si="107"/>
        <v>0</v>
      </c>
      <c r="H59" s="132">
        <v>0</v>
      </c>
      <c r="I59" s="132">
        <v>0</v>
      </c>
      <c r="J59" s="149">
        <f t="shared" si="108"/>
        <v>0</v>
      </c>
      <c r="K59" s="132">
        <v>0</v>
      </c>
      <c r="L59" s="132">
        <v>0</v>
      </c>
      <c r="M59" s="149">
        <f t="shared" si="109"/>
        <v>0</v>
      </c>
      <c r="N59" s="27"/>
      <c r="O59" s="27"/>
      <c r="P59" s="27"/>
      <c r="Q59" s="13" t="s">
        <v>66</v>
      </c>
      <c r="R59" s="132">
        <v>0</v>
      </c>
      <c r="S59" s="132">
        <v>0</v>
      </c>
      <c r="T59" s="149">
        <f t="shared" ref="T59" si="116">SUM(R59:S59)</f>
        <v>0</v>
      </c>
      <c r="U59" s="132">
        <v>0</v>
      </c>
      <c r="V59" s="132">
        <v>0</v>
      </c>
      <c r="W59" s="149">
        <f t="shared" si="111"/>
        <v>0</v>
      </c>
      <c r="X59" s="132">
        <v>0</v>
      </c>
      <c r="Y59" s="132">
        <v>0</v>
      </c>
      <c r="Z59" s="149">
        <f t="shared" si="112"/>
        <v>0</v>
      </c>
      <c r="AA59" s="27"/>
      <c r="AB59" s="13" t="s">
        <v>66</v>
      </c>
      <c r="AC59" s="149">
        <f>T59/T$17</f>
        <v>0</v>
      </c>
      <c r="AD59" s="149">
        <f t="shared" si="113"/>
        <v>0</v>
      </c>
      <c r="AE59" s="149">
        <f t="shared" si="114"/>
        <v>0</v>
      </c>
      <c r="AF59" s="27"/>
    </row>
    <row r="60" spans="1:32" ht="11.5" x14ac:dyDescent="0.25">
      <c r="A60" s="144">
        <f t="shared" si="115"/>
        <v>0</v>
      </c>
      <c r="C60" s="27"/>
      <c r="D60" s="13" t="s">
        <v>193</v>
      </c>
      <c r="E60" s="132">
        <v>0</v>
      </c>
      <c r="F60" s="132">
        <v>0</v>
      </c>
      <c r="G60" s="149">
        <f t="shared" si="107"/>
        <v>0</v>
      </c>
      <c r="H60" s="132">
        <v>0</v>
      </c>
      <c r="I60" s="132">
        <v>0</v>
      </c>
      <c r="J60" s="149">
        <f t="shared" si="108"/>
        <v>0</v>
      </c>
      <c r="K60" s="132">
        <v>0</v>
      </c>
      <c r="L60" s="132">
        <v>0</v>
      </c>
      <c r="M60" s="149">
        <f t="shared" si="109"/>
        <v>0</v>
      </c>
      <c r="N60" s="27"/>
      <c r="O60" s="27"/>
      <c r="P60" s="27"/>
      <c r="Q60" s="13" t="s">
        <v>193</v>
      </c>
      <c r="R60" s="132">
        <v>0</v>
      </c>
      <c r="S60" s="132">
        <v>0</v>
      </c>
      <c r="T60" s="149">
        <f t="shared" si="110"/>
        <v>0</v>
      </c>
      <c r="U60" s="132">
        <v>0</v>
      </c>
      <c r="V60" s="132">
        <v>0</v>
      </c>
      <c r="W60" s="149">
        <f t="shared" si="111"/>
        <v>0</v>
      </c>
      <c r="X60" s="132">
        <v>0</v>
      </c>
      <c r="Y60" s="132">
        <v>0</v>
      </c>
      <c r="Z60" s="149">
        <f t="shared" si="112"/>
        <v>0</v>
      </c>
      <c r="AA60" s="27"/>
      <c r="AB60" s="13" t="s">
        <v>193</v>
      </c>
      <c r="AC60" s="149">
        <f t="shared" ref="AC60:AC63" si="117">T60/T$17</f>
        <v>0</v>
      </c>
      <c r="AD60" s="149">
        <f t="shared" si="113"/>
        <v>0</v>
      </c>
      <c r="AE60" s="149">
        <f t="shared" si="114"/>
        <v>0</v>
      </c>
      <c r="AF60" s="27"/>
    </row>
    <row r="61" spans="1:32" ht="11.5" x14ac:dyDescent="0.25">
      <c r="A61" s="144">
        <f t="shared" si="115"/>
        <v>0</v>
      </c>
      <c r="C61" s="27"/>
      <c r="D61" s="13" t="s">
        <v>221</v>
      </c>
      <c r="E61" s="132">
        <v>0</v>
      </c>
      <c r="F61" s="132">
        <v>0</v>
      </c>
      <c r="G61" s="149">
        <f t="shared" si="107"/>
        <v>0</v>
      </c>
      <c r="H61" s="132">
        <v>0</v>
      </c>
      <c r="I61" s="132">
        <v>0</v>
      </c>
      <c r="J61" s="149">
        <f t="shared" si="108"/>
        <v>0</v>
      </c>
      <c r="K61" s="132">
        <v>0</v>
      </c>
      <c r="L61" s="132">
        <v>0</v>
      </c>
      <c r="M61" s="149">
        <f t="shared" si="109"/>
        <v>0</v>
      </c>
      <c r="N61" s="27"/>
      <c r="O61" s="27"/>
      <c r="P61" s="27"/>
      <c r="Q61" s="13" t="s">
        <v>221</v>
      </c>
      <c r="R61" s="132">
        <v>0</v>
      </c>
      <c r="S61" s="132">
        <v>0</v>
      </c>
      <c r="T61" s="149">
        <f t="shared" ref="T61:T62" si="118">SUM(R61:S61)</f>
        <v>0</v>
      </c>
      <c r="U61" s="132">
        <v>0</v>
      </c>
      <c r="V61" s="132">
        <v>0</v>
      </c>
      <c r="W61" s="149">
        <f t="shared" si="111"/>
        <v>0</v>
      </c>
      <c r="X61" s="132">
        <v>0</v>
      </c>
      <c r="Y61" s="132">
        <v>0</v>
      </c>
      <c r="Z61" s="149">
        <f t="shared" si="112"/>
        <v>0</v>
      </c>
      <c r="AA61" s="27"/>
      <c r="AB61" s="13" t="s">
        <v>221</v>
      </c>
      <c r="AC61" s="149">
        <f t="shared" ref="AC61:AC62" si="119">T61/T$17</f>
        <v>0</v>
      </c>
      <c r="AD61" s="149">
        <f t="shared" ref="AD61:AD62" si="120">W61/W$17</f>
        <v>0</v>
      </c>
      <c r="AE61" s="149">
        <f t="shared" ref="AE61:AE62" si="121">Z61/Z$17</f>
        <v>0</v>
      </c>
      <c r="AF61" s="27"/>
    </row>
    <row r="62" spans="1:32" ht="11.5" x14ac:dyDescent="0.25">
      <c r="A62" s="144">
        <f t="shared" si="115"/>
        <v>0</v>
      </c>
      <c r="C62" s="27"/>
      <c r="D62" s="13" t="s">
        <v>222</v>
      </c>
      <c r="E62" s="132">
        <v>0</v>
      </c>
      <c r="F62" s="132">
        <v>0</v>
      </c>
      <c r="G62" s="149">
        <f t="shared" si="107"/>
        <v>0</v>
      </c>
      <c r="H62" s="132">
        <v>0</v>
      </c>
      <c r="I62" s="132">
        <v>0</v>
      </c>
      <c r="J62" s="149">
        <f t="shared" si="108"/>
        <v>0</v>
      </c>
      <c r="K62" s="132">
        <v>0</v>
      </c>
      <c r="L62" s="132">
        <v>0</v>
      </c>
      <c r="M62" s="149">
        <f t="shared" si="109"/>
        <v>0</v>
      </c>
      <c r="N62" s="27"/>
      <c r="O62" s="27"/>
      <c r="P62" s="27"/>
      <c r="Q62" s="13" t="s">
        <v>222</v>
      </c>
      <c r="R62" s="132">
        <v>0</v>
      </c>
      <c r="S62" s="132">
        <v>0</v>
      </c>
      <c r="T62" s="149">
        <f t="shared" si="118"/>
        <v>0</v>
      </c>
      <c r="U62" s="132">
        <v>0</v>
      </c>
      <c r="V62" s="132">
        <v>0</v>
      </c>
      <c r="W62" s="149">
        <f t="shared" si="111"/>
        <v>0</v>
      </c>
      <c r="X62" s="132">
        <v>0</v>
      </c>
      <c r="Y62" s="132">
        <v>0</v>
      </c>
      <c r="Z62" s="149">
        <f t="shared" si="112"/>
        <v>0</v>
      </c>
      <c r="AA62" s="27"/>
      <c r="AB62" s="13" t="s">
        <v>222</v>
      </c>
      <c r="AC62" s="149">
        <f t="shared" si="119"/>
        <v>0</v>
      </c>
      <c r="AD62" s="149">
        <f t="shared" si="120"/>
        <v>0</v>
      </c>
      <c r="AE62" s="149">
        <f t="shared" si="121"/>
        <v>0</v>
      </c>
      <c r="AF62" s="27"/>
    </row>
    <row r="63" spans="1:32" ht="11.5" x14ac:dyDescent="0.25">
      <c r="A63" s="144">
        <f t="shared" si="115"/>
        <v>0</v>
      </c>
      <c r="C63" s="27"/>
      <c r="D63" s="13" t="s">
        <v>80</v>
      </c>
      <c r="E63" s="132">
        <v>0</v>
      </c>
      <c r="F63" s="132">
        <v>0</v>
      </c>
      <c r="G63" s="149">
        <f t="shared" si="107"/>
        <v>0</v>
      </c>
      <c r="H63" s="132">
        <v>0</v>
      </c>
      <c r="I63" s="132">
        <v>0</v>
      </c>
      <c r="J63" s="149">
        <f t="shared" si="108"/>
        <v>0</v>
      </c>
      <c r="K63" s="132">
        <v>0</v>
      </c>
      <c r="L63" s="132">
        <v>0</v>
      </c>
      <c r="M63" s="149">
        <f t="shared" si="109"/>
        <v>0</v>
      </c>
      <c r="N63" s="27"/>
      <c r="O63" s="27"/>
      <c r="P63" s="27"/>
      <c r="Q63" s="13" t="s">
        <v>80</v>
      </c>
      <c r="R63" s="132">
        <v>0</v>
      </c>
      <c r="S63" s="132">
        <v>0</v>
      </c>
      <c r="T63" s="149">
        <f t="shared" si="110"/>
        <v>0</v>
      </c>
      <c r="U63" s="132">
        <v>0</v>
      </c>
      <c r="V63" s="132">
        <v>0</v>
      </c>
      <c r="W63" s="149">
        <f t="shared" si="111"/>
        <v>0</v>
      </c>
      <c r="X63" s="132">
        <v>0</v>
      </c>
      <c r="Y63" s="132">
        <v>0</v>
      </c>
      <c r="Z63" s="149">
        <f t="shared" si="112"/>
        <v>0</v>
      </c>
      <c r="AA63" s="27"/>
      <c r="AB63" s="13" t="s">
        <v>80</v>
      </c>
      <c r="AC63" s="149">
        <f t="shared" si="117"/>
        <v>0</v>
      </c>
      <c r="AD63" s="149">
        <f t="shared" si="113"/>
        <v>0</v>
      </c>
      <c r="AE63" s="149">
        <f t="shared" si="114"/>
        <v>0</v>
      </c>
      <c r="AF63" s="27"/>
    </row>
    <row r="64" spans="1:32" ht="11.5" x14ac:dyDescent="0.25">
      <c r="A64" s="144"/>
      <c r="C64" s="27"/>
      <c r="D64" s="14" t="s">
        <v>330</v>
      </c>
      <c r="E64" s="49">
        <f t="shared" ref="E64:L64" si="122">SUM(E58:E63)</f>
        <v>0</v>
      </c>
      <c r="F64" s="49">
        <f t="shared" si="122"/>
        <v>0</v>
      </c>
      <c r="G64" s="49">
        <f t="shared" si="122"/>
        <v>0</v>
      </c>
      <c r="H64" s="49">
        <f t="shared" si="122"/>
        <v>0</v>
      </c>
      <c r="I64" s="49">
        <f t="shared" si="122"/>
        <v>0</v>
      </c>
      <c r="J64" s="49">
        <f t="shared" si="122"/>
        <v>0</v>
      </c>
      <c r="K64" s="49">
        <f t="shared" si="122"/>
        <v>0</v>
      </c>
      <c r="L64" s="49">
        <f t="shared" si="122"/>
        <v>0</v>
      </c>
      <c r="M64" s="49">
        <f>SUM(M58:M63)</f>
        <v>0</v>
      </c>
      <c r="N64" s="27"/>
      <c r="O64" s="27"/>
      <c r="P64" s="27"/>
      <c r="Q64" s="14" t="s">
        <v>330</v>
      </c>
      <c r="R64" s="49">
        <f t="shared" ref="R64:Y64" si="123">SUM(R58:R63)</f>
        <v>0</v>
      </c>
      <c r="S64" s="49">
        <f t="shared" si="123"/>
        <v>0</v>
      </c>
      <c r="T64" s="49">
        <f t="shared" si="123"/>
        <v>0</v>
      </c>
      <c r="U64" s="49">
        <f t="shared" si="123"/>
        <v>0</v>
      </c>
      <c r="V64" s="49">
        <f t="shared" si="123"/>
        <v>0</v>
      </c>
      <c r="W64" s="49">
        <f t="shared" si="123"/>
        <v>0</v>
      </c>
      <c r="X64" s="49">
        <f t="shared" si="123"/>
        <v>0</v>
      </c>
      <c r="Y64" s="49">
        <f t="shared" si="123"/>
        <v>0</v>
      </c>
      <c r="Z64" s="49">
        <f>SUM(Z58:Z63)</f>
        <v>0</v>
      </c>
      <c r="AA64" s="27"/>
      <c r="AB64" s="14" t="s">
        <v>330</v>
      </c>
      <c r="AC64" s="49">
        <f>SUM(AC58:AC63)</f>
        <v>0</v>
      </c>
      <c r="AD64" s="49">
        <f>SUM(AD58:AD63)</f>
        <v>0</v>
      </c>
      <c r="AE64" s="49">
        <f>SUM(AE58:AE63)</f>
        <v>0</v>
      </c>
      <c r="AF64" s="27"/>
    </row>
    <row r="65" spans="1:32" ht="11.5" x14ac:dyDescent="0.25">
      <c r="A65" s="144"/>
      <c r="C65" s="27"/>
      <c r="D65" s="27"/>
      <c r="E65" s="17"/>
      <c r="F65" s="17"/>
      <c r="G65" s="17"/>
      <c r="H65" s="17"/>
      <c r="I65" s="17"/>
      <c r="J65" s="17"/>
      <c r="K65" s="17"/>
      <c r="L65" s="17"/>
      <c r="M65" s="17"/>
      <c r="N65" s="27"/>
      <c r="O65" s="27"/>
      <c r="P65" s="27"/>
      <c r="Q65" s="27"/>
      <c r="R65" s="17"/>
      <c r="S65" s="17"/>
      <c r="T65" s="17"/>
      <c r="U65" s="17"/>
      <c r="V65" s="17"/>
      <c r="W65" s="17"/>
      <c r="X65" s="17"/>
      <c r="Y65" s="17"/>
      <c r="Z65" s="17"/>
      <c r="AA65" s="27"/>
      <c r="AB65" s="27"/>
      <c r="AC65" s="17"/>
      <c r="AD65" s="17"/>
      <c r="AE65" s="17"/>
      <c r="AF65" s="27"/>
    </row>
    <row r="66" spans="1:32" ht="11.5" x14ac:dyDescent="0.25">
      <c r="A66" s="144">
        <f t="shared" ref="A66:A75" si="124">IF(OR(G66&lt;0,J66&lt;0,M66&lt;0,T66&lt;0,W66&lt;0,Z66&lt;0),1,0)</f>
        <v>0</v>
      </c>
      <c r="C66" s="27"/>
      <c r="D66" s="13" t="s">
        <v>25</v>
      </c>
      <c r="E66" s="132">
        <v>0</v>
      </c>
      <c r="F66" s="132">
        <v>0</v>
      </c>
      <c r="G66" s="149">
        <f t="shared" ref="G66:G75" si="125">SUM(E66:F66)</f>
        <v>0</v>
      </c>
      <c r="H66" s="132">
        <v>0</v>
      </c>
      <c r="I66" s="132">
        <v>0</v>
      </c>
      <c r="J66" s="149">
        <f t="shared" ref="J66:J75" si="126">SUM(H66:I66)</f>
        <v>0</v>
      </c>
      <c r="K66" s="132">
        <v>0</v>
      </c>
      <c r="L66" s="132">
        <v>0</v>
      </c>
      <c r="M66" s="149">
        <f t="shared" ref="M66:M75" si="127">SUM(K66:L66)</f>
        <v>0</v>
      </c>
      <c r="N66" s="27"/>
      <c r="O66" s="27"/>
      <c r="P66" s="27"/>
      <c r="Q66" s="13" t="s">
        <v>25</v>
      </c>
      <c r="R66" s="132">
        <v>0</v>
      </c>
      <c r="S66" s="132">
        <v>0</v>
      </c>
      <c r="T66" s="149">
        <f t="shared" ref="T66:T75" si="128">SUM(R66:S66)</f>
        <v>0</v>
      </c>
      <c r="U66" s="132">
        <v>0</v>
      </c>
      <c r="V66" s="132">
        <v>0</v>
      </c>
      <c r="W66" s="149">
        <f t="shared" ref="W66:W75" si="129">SUM(U66:V66)</f>
        <v>0</v>
      </c>
      <c r="X66" s="132">
        <v>0</v>
      </c>
      <c r="Y66" s="132">
        <v>0</v>
      </c>
      <c r="Z66" s="149">
        <f t="shared" ref="Z66:Z75" si="130">SUM(X66:Y66)</f>
        <v>0</v>
      </c>
      <c r="AA66" s="27"/>
      <c r="AB66" s="13" t="s">
        <v>25</v>
      </c>
      <c r="AC66" s="149">
        <f t="shared" ref="AC66:AC74" si="131">T66/T$17</f>
        <v>0</v>
      </c>
      <c r="AD66" s="149">
        <f t="shared" ref="AD66:AD74" si="132">W66/W$17</f>
        <v>0</v>
      </c>
      <c r="AE66" s="149">
        <f t="shared" ref="AE66:AE74" si="133">Z66/Z$17</f>
        <v>0</v>
      </c>
      <c r="AF66" s="27"/>
    </row>
    <row r="67" spans="1:32" ht="11.5" x14ac:dyDescent="0.25">
      <c r="A67" s="144">
        <f t="shared" si="124"/>
        <v>0</v>
      </c>
      <c r="C67" s="27"/>
      <c r="D67" s="13" t="s">
        <v>26</v>
      </c>
      <c r="E67" s="132">
        <v>0</v>
      </c>
      <c r="F67" s="132">
        <v>0</v>
      </c>
      <c r="G67" s="149">
        <f t="shared" si="125"/>
        <v>0</v>
      </c>
      <c r="H67" s="132">
        <v>0</v>
      </c>
      <c r="I67" s="132">
        <v>0</v>
      </c>
      <c r="J67" s="149">
        <f t="shared" si="126"/>
        <v>0</v>
      </c>
      <c r="K67" s="132">
        <v>0</v>
      </c>
      <c r="L67" s="132">
        <v>0</v>
      </c>
      <c r="M67" s="149">
        <f t="shared" si="127"/>
        <v>0</v>
      </c>
      <c r="N67" s="27"/>
      <c r="O67" s="27"/>
      <c r="P67" s="27"/>
      <c r="Q67" s="13" t="s">
        <v>26</v>
      </c>
      <c r="R67" s="132">
        <v>0</v>
      </c>
      <c r="S67" s="132">
        <v>0</v>
      </c>
      <c r="T67" s="149">
        <f t="shared" si="128"/>
        <v>0</v>
      </c>
      <c r="U67" s="132">
        <v>0</v>
      </c>
      <c r="V67" s="132">
        <v>0</v>
      </c>
      <c r="W67" s="149">
        <f t="shared" si="129"/>
        <v>0</v>
      </c>
      <c r="X67" s="132">
        <v>0</v>
      </c>
      <c r="Y67" s="132">
        <v>0</v>
      </c>
      <c r="Z67" s="149">
        <f t="shared" si="130"/>
        <v>0</v>
      </c>
      <c r="AA67" s="27"/>
      <c r="AB67" s="13" t="s">
        <v>26</v>
      </c>
      <c r="AC67" s="149">
        <f t="shared" si="131"/>
        <v>0</v>
      </c>
      <c r="AD67" s="149">
        <f t="shared" si="132"/>
        <v>0</v>
      </c>
      <c r="AE67" s="149">
        <f t="shared" si="133"/>
        <v>0</v>
      </c>
      <c r="AF67" s="27"/>
    </row>
    <row r="68" spans="1:32" ht="11.5" x14ac:dyDescent="0.25">
      <c r="A68" s="144">
        <f t="shared" si="124"/>
        <v>0</v>
      </c>
      <c r="C68" s="27"/>
      <c r="D68" s="13" t="s">
        <v>223</v>
      </c>
      <c r="E68" s="132">
        <v>0</v>
      </c>
      <c r="F68" s="132">
        <v>0</v>
      </c>
      <c r="G68" s="149">
        <f t="shared" si="125"/>
        <v>0</v>
      </c>
      <c r="H68" s="132">
        <v>0</v>
      </c>
      <c r="I68" s="132">
        <v>0</v>
      </c>
      <c r="J68" s="149">
        <f t="shared" si="126"/>
        <v>0</v>
      </c>
      <c r="K68" s="132">
        <v>0</v>
      </c>
      <c r="L68" s="132">
        <v>0</v>
      </c>
      <c r="M68" s="149">
        <f t="shared" si="127"/>
        <v>0</v>
      </c>
      <c r="N68" s="27"/>
      <c r="O68" s="27"/>
      <c r="P68" s="27"/>
      <c r="Q68" s="13" t="s">
        <v>223</v>
      </c>
      <c r="R68" s="132">
        <v>0</v>
      </c>
      <c r="S68" s="132">
        <v>0</v>
      </c>
      <c r="T68" s="149">
        <f t="shared" ref="T68:T69" si="134">SUM(R68:S68)</f>
        <v>0</v>
      </c>
      <c r="U68" s="132">
        <v>0</v>
      </c>
      <c r="V68" s="132">
        <v>0</v>
      </c>
      <c r="W68" s="149">
        <f t="shared" ref="W68:W69" si="135">SUM(U68:V68)</f>
        <v>0</v>
      </c>
      <c r="X68" s="132">
        <v>0</v>
      </c>
      <c r="Y68" s="132">
        <v>0</v>
      </c>
      <c r="Z68" s="149">
        <f t="shared" ref="Z68:Z69" si="136">SUM(X68:Y68)</f>
        <v>0</v>
      </c>
      <c r="AA68" s="27"/>
      <c r="AB68" s="13" t="s">
        <v>223</v>
      </c>
      <c r="AC68" s="149">
        <f t="shared" ref="AC68:AC69" si="137">T68/T$17</f>
        <v>0</v>
      </c>
      <c r="AD68" s="149">
        <f t="shared" ref="AD68:AD69" si="138">W68/W$17</f>
        <v>0</v>
      </c>
      <c r="AE68" s="149">
        <f t="shared" ref="AE68:AE69" si="139">Z68/Z$17</f>
        <v>0</v>
      </c>
      <c r="AF68" s="27"/>
    </row>
    <row r="69" spans="1:32" ht="11.5" x14ac:dyDescent="0.25">
      <c r="A69" s="144">
        <f t="shared" si="124"/>
        <v>0</v>
      </c>
      <c r="C69" s="27"/>
      <c r="D69" s="13" t="s">
        <v>225</v>
      </c>
      <c r="E69" s="132">
        <v>0</v>
      </c>
      <c r="F69" s="132">
        <v>0</v>
      </c>
      <c r="G69" s="149">
        <f t="shared" si="125"/>
        <v>0</v>
      </c>
      <c r="H69" s="132">
        <v>0</v>
      </c>
      <c r="I69" s="132">
        <v>0</v>
      </c>
      <c r="J69" s="149">
        <f t="shared" si="126"/>
        <v>0</v>
      </c>
      <c r="K69" s="132">
        <v>0</v>
      </c>
      <c r="L69" s="132">
        <v>0</v>
      </c>
      <c r="M69" s="149">
        <f t="shared" si="127"/>
        <v>0</v>
      </c>
      <c r="N69" s="27"/>
      <c r="O69" s="27"/>
      <c r="P69" s="27"/>
      <c r="Q69" s="13" t="s">
        <v>225</v>
      </c>
      <c r="R69" s="132">
        <v>0</v>
      </c>
      <c r="S69" s="132">
        <v>0</v>
      </c>
      <c r="T69" s="149">
        <f t="shared" si="134"/>
        <v>0</v>
      </c>
      <c r="U69" s="132">
        <v>0</v>
      </c>
      <c r="V69" s="132">
        <v>0</v>
      </c>
      <c r="W69" s="149">
        <f t="shared" si="135"/>
        <v>0</v>
      </c>
      <c r="X69" s="132">
        <v>0</v>
      </c>
      <c r="Y69" s="132">
        <v>0</v>
      </c>
      <c r="Z69" s="149">
        <f t="shared" si="136"/>
        <v>0</v>
      </c>
      <c r="AA69" s="27"/>
      <c r="AB69" s="13" t="s">
        <v>225</v>
      </c>
      <c r="AC69" s="149">
        <f t="shared" si="137"/>
        <v>0</v>
      </c>
      <c r="AD69" s="149">
        <f t="shared" si="138"/>
        <v>0</v>
      </c>
      <c r="AE69" s="149">
        <f t="shared" si="139"/>
        <v>0</v>
      </c>
      <c r="AF69" s="27"/>
    </row>
    <row r="70" spans="1:32" ht="11.5" x14ac:dyDescent="0.25">
      <c r="A70" s="144">
        <f t="shared" si="124"/>
        <v>0</v>
      </c>
      <c r="C70" s="27"/>
      <c r="D70" s="13" t="s">
        <v>27</v>
      </c>
      <c r="E70" s="132">
        <v>0</v>
      </c>
      <c r="F70" s="132">
        <v>0</v>
      </c>
      <c r="G70" s="149">
        <f>SUM(E70:F70)</f>
        <v>0</v>
      </c>
      <c r="H70" s="132">
        <v>0</v>
      </c>
      <c r="I70" s="132">
        <v>0</v>
      </c>
      <c r="J70" s="149">
        <f>SUM(H70:I70)</f>
        <v>0</v>
      </c>
      <c r="K70" s="132">
        <v>0</v>
      </c>
      <c r="L70" s="132">
        <v>0</v>
      </c>
      <c r="M70" s="149">
        <f>SUM(K70:L70)</f>
        <v>0</v>
      </c>
      <c r="N70" s="27"/>
      <c r="O70" s="27"/>
      <c r="P70" s="27"/>
      <c r="Q70" s="13" t="s">
        <v>27</v>
      </c>
      <c r="R70" s="132">
        <v>0</v>
      </c>
      <c r="S70" s="132">
        <v>0</v>
      </c>
      <c r="T70" s="149">
        <f>SUM(R70:S70)</f>
        <v>0</v>
      </c>
      <c r="U70" s="132">
        <v>0</v>
      </c>
      <c r="V70" s="132">
        <v>0</v>
      </c>
      <c r="W70" s="149">
        <f>SUM(U70:V70)</f>
        <v>0</v>
      </c>
      <c r="X70" s="132">
        <v>0</v>
      </c>
      <c r="Y70" s="132">
        <v>0</v>
      </c>
      <c r="Z70" s="149">
        <f>SUM(X70:Y70)</f>
        <v>0</v>
      </c>
      <c r="AA70" s="27"/>
      <c r="AB70" s="13" t="s">
        <v>27</v>
      </c>
      <c r="AC70" s="149">
        <f>T70/T$17</f>
        <v>0</v>
      </c>
      <c r="AD70" s="149">
        <f>W70/W$17</f>
        <v>0</v>
      </c>
      <c r="AE70" s="149">
        <f>Z70/Z$17</f>
        <v>0</v>
      </c>
      <c r="AF70" s="27"/>
    </row>
    <row r="71" spans="1:32" ht="11.5" x14ac:dyDescent="0.25">
      <c r="A71" s="144">
        <f t="shared" si="124"/>
        <v>0</v>
      </c>
      <c r="C71" s="27"/>
      <c r="D71" s="13" t="s">
        <v>28</v>
      </c>
      <c r="E71" s="132">
        <v>0</v>
      </c>
      <c r="F71" s="132">
        <v>0</v>
      </c>
      <c r="G71" s="149">
        <f>SUM(E71:F71)</f>
        <v>0</v>
      </c>
      <c r="H71" s="132">
        <v>0</v>
      </c>
      <c r="I71" s="132">
        <v>0</v>
      </c>
      <c r="J71" s="149">
        <f>SUM(H71:I71)</f>
        <v>0</v>
      </c>
      <c r="K71" s="132">
        <v>0</v>
      </c>
      <c r="L71" s="132">
        <v>0</v>
      </c>
      <c r="M71" s="149">
        <f>SUM(K71:L71)</f>
        <v>0</v>
      </c>
      <c r="N71" s="27"/>
      <c r="O71" s="27"/>
      <c r="P71" s="27"/>
      <c r="Q71" s="13" t="s">
        <v>28</v>
      </c>
      <c r="R71" s="132">
        <v>0</v>
      </c>
      <c r="S71" s="132">
        <v>0</v>
      </c>
      <c r="T71" s="149">
        <f>SUM(R71:S71)</f>
        <v>0</v>
      </c>
      <c r="U71" s="132">
        <v>0</v>
      </c>
      <c r="V71" s="132">
        <v>0</v>
      </c>
      <c r="W71" s="149">
        <f>SUM(U71:V71)</f>
        <v>0</v>
      </c>
      <c r="X71" s="132">
        <v>0</v>
      </c>
      <c r="Y71" s="132">
        <v>0</v>
      </c>
      <c r="Z71" s="149">
        <f>SUM(X71:Y71)</f>
        <v>0</v>
      </c>
      <c r="AA71" s="27"/>
      <c r="AB71" s="13" t="s">
        <v>28</v>
      </c>
      <c r="AC71" s="149">
        <f>T71/T$17</f>
        <v>0</v>
      </c>
      <c r="AD71" s="149">
        <f>W71/W$17</f>
        <v>0</v>
      </c>
      <c r="AE71" s="149">
        <f>Z71/Z$17</f>
        <v>0</v>
      </c>
      <c r="AF71" s="27"/>
    </row>
    <row r="72" spans="1:32" ht="11.5" x14ac:dyDescent="0.25">
      <c r="A72" s="144">
        <f t="shared" si="124"/>
        <v>0</v>
      </c>
      <c r="C72" s="27"/>
      <c r="D72" s="13" t="s">
        <v>224</v>
      </c>
      <c r="E72" s="132">
        <v>0</v>
      </c>
      <c r="F72" s="132">
        <v>0</v>
      </c>
      <c r="G72" s="149">
        <f>SUM(E72:F72)</f>
        <v>0</v>
      </c>
      <c r="H72" s="132">
        <v>0</v>
      </c>
      <c r="I72" s="132">
        <v>0</v>
      </c>
      <c r="J72" s="149">
        <f>SUM(H72:I72)</f>
        <v>0</v>
      </c>
      <c r="K72" s="132">
        <v>0</v>
      </c>
      <c r="L72" s="132">
        <v>0</v>
      </c>
      <c r="M72" s="149">
        <f>SUM(K72:L72)</f>
        <v>0</v>
      </c>
      <c r="N72" s="27"/>
      <c r="O72" s="27"/>
      <c r="P72" s="27"/>
      <c r="Q72" s="13" t="s">
        <v>224</v>
      </c>
      <c r="R72" s="132">
        <v>0</v>
      </c>
      <c r="S72" s="132">
        <v>0</v>
      </c>
      <c r="T72" s="149">
        <f>SUM(R72:S72)</f>
        <v>0</v>
      </c>
      <c r="U72" s="132">
        <v>0</v>
      </c>
      <c r="V72" s="132">
        <v>0</v>
      </c>
      <c r="W72" s="149">
        <f>SUM(U72:V72)</f>
        <v>0</v>
      </c>
      <c r="X72" s="132">
        <v>0</v>
      </c>
      <c r="Y72" s="132">
        <v>0</v>
      </c>
      <c r="Z72" s="149">
        <f>SUM(X72:Y72)</f>
        <v>0</v>
      </c>
      <c r="AA72" s="27"/>
      <c r="AB72" s="13" t="s">
        <v>224</v>
      </c>
      <c r="AC72" s="149">
        <f>T72/T$17</f>
        <v>0</v>
      </c>
      <c r="AD72" s="149">
        <f>W72/W$17</f>
        <v>0</v>
      </c>
      <c r="AE72" s="149">
        <f>Z72/Z$17</f>
        <v>0</v>
      </c>
      <c r="AF72" s="27"/>
    </row>
    <row r="73" spans="1:32" ht="11.5" x14ac:dyDescent="0.25">
      <c r="A73" s="144">
        <f t="shared" si="124"/>
        <v>0</v>
      </c>
      <c r="C73" s="27"/>
      <c r="D73" s="13" t="s">
        <v>222</v>
      </c>
      <c r="E73" s="132">
        <v>0</v>
      </c>
      <c r="F73" s="132">
        <v>0</v>
      </c>
      <c r="G73" s="149">
        <f>SUM(E73:F73)</f>
        <v>0</v>
      </c>
      <c r="H73" s="132">
        <v>0</v>
      </c>
      <c r="I73" s="132">
        <v>0</v>
      </c>
      <c r="J73" s="149">
        <f>SUM(H73:I73)</f>
        <v>0</v>
      </c>
      <c r="K73" s="132">
        <v>0</v>
      </c>
      <c r="L73" s="132">
        <v>0</v>
      </c>
      <c r="M73" s="149">
        <f>SUM(K73:L73)</f>
        <v>0</v>
      </c>
      <c r="N73" s="27"/>
      <c r="O73" s="27"/>
      <c r="P73" s="27"/>
      <c r="Q73" s="13" t="s">
        <v>222</v>
      </c>
      <c r="R73" s="132">
        <v>0</v>
      </c>
      <c r="S73" s="132">
        <v>0</v>
      </c>
      <c r="T73" s="149">
        <f>SUM(R73:S73)</f>
        <v>0</v>
      </c>
      <c r="U73" s="132">
        <v>0</v>
      </c>
      <c r="V73" s="132">
        <v>0</v>
      </c>
      <c r="W73" s="149">
        <f>SUM(U73:V73)</f>
        <v>0</v>
      </c>
      <c r="X73" s="132">
        <v>0</v>
      </c>
      <c r="Y73" s="132">
        <v>0</v>
      </c>
      <c r="Z73" s="149">
        <f>SUM(X73:Y73)</f>
        <v>0</v>
      </c>
      <c r="AA73" s="27"/>
      <c r="AB73" s="13" t="s">
        <v>222</v>
      </c>
      <c r="AC73" s="149">
        <f>T73/T$17</f>
        <v>0</v>
      </c>
      <c r="AD73" s="149">
        <f>W73/W$17</f>
        <v>0</v>
      </c>
      <c r="AE73" s="149">
        <f>Z73/Z$17</f>
        <v>0</v>
      </c>
      <c r="AF73" s="27"/>
    </row>
    <row r="74" spans="1:32" ht="11.5" x14ac:dyDescent="0.25">
      <c r="A74" s="144">
        <f t="shared" si="124"/>
        <v>0</v>
      </c>
      <c r="C74" s="27"/>
      <c r="D74" s="13" t="s">
        <v>84</v>
      </c>
      <c r="E74" s="132">
        <v>0</v>
      </c>
      <c r="F74" s="132">
        <v>0</v>
      </c>
      <c r="G74" s="149">
        <f t="shared" si="125"/>
        <v>0</v>
      </c>
      <c r="H74" s="132">
        <v>0</v>
      </c>
      <c r="I74" s="132">
        <v>0</v>
      </c>
      <c r="J74" s="149">
        <f t="shared" si="126"/>
        <v>0</v>
      </c>
      <c r="K74" s="132">
        <v>0</v>
      </c>
      <c r="L74" s="132">
        <v>0</v>
      </c>
      <c r="M74" s="149">
        <f t="shared" si="127"/>
        <v>0</v>
      </c>
      <c r="N74" s="27"/>
      <c r="O74" s="27"/>
      <c r="P74" s="27"/>
      <c r="Q74" s="13" t="s">
        <v>84</v>
      </c>
      <c r="R74" s="132">
        <v>0</v>
      </c>
      <c r="S74" s="132">
        <v>0</v>
      </c>
      <c r="T74" s="149">
        <f t="shared" si="128"/>
        <v>0</v>
      </c>
      <c r="U74" s="132">
        <v>0</v>
      </c>
      <c r="V74" s="132">
        <v>0</v>
      </c>
      <c r="W74" s="149">
        <f t="shared" si="129"/>
        <v>0</v>
      </c>
      <c r="X74" s="132">
        <v>0</v>
      </c>
      <c r="Y74" s="132">
        <v>0</v>
      </c>
      <c r="Z74" s="149">
        <f t="shared" si="130"/>
        <v>0</v>
      </c>
      <c r="AA74" s="27"/>
      <c r="AB74" s="13" t="s">
        <v>84</v>
      </c>
      <c r="AC74" s="149">
        <f t="shared" si="131"/>
        <v>0</v>
      </c>
      <c r="AD74" s="149">
        <f t="shared" si="132"/>
        <v>0</v>
      </c>
      <c r="AE74" s="149">
        <f t="shared" si="133"/>
        <v>0</v>
      </c>
      <c r="AF74" s="27"/>
    </row>
    <row r="75" spans="1:32" ht="11.5" x14ac:dyDescent="0.25">
      <c r="A75" s="144">
        <f t="shared" si="124"/>
        <v>0</v>
      </c>
      <c r="C75" s="27"/>
      <c r="D75" s="13" t="s">
        <v>226</v>
      </c>
      <c r="E75" s="132">
        <v>0</v>
      </c>
      <c r="F75" s="132">
        <v>0</v>
      </c>
      <c r="G75" s="149">
        <f t="shared" si="125"/>
        <v>0</v>
      </c>
      <c r="H75" s="132">
        <v>0</v>
      </c>
      <c r="I75" s="132">
        <v>0</v>
      </c>
      <c r="J75" s="149">
        <f t="shared" si="126"/>
        <v>0</v>
      </c>
      <c r="K75" s="132">
        <v>0</v>
      </c>
      <c r="L75" s="132">
        <v>0</v>
      </c>
      <c r="M75" s="149">
        <f t="shared" si="127"/>
        <v>0</v>
      </c>
      <c r="N75" s="27"/>
      <c r="O75" s="27"/>
      <c r="P75" s="27"/>
      <c r="Q75" s="13" t="s">
        <v>226</v>
      </c>
      <c r="R75" s="132">
        <v>0</v>
      </c>
      <c r="S75" s="132">
        <v>0</v>
      </c>
      <c r="T75" s="149">
        <f t="shared" si="128"/>
        <v>0</v>
      </c>
      <c r="U75" s="132">
        <v>0</v>
      </c>
      <c r="V75" s="132">
        <v>0</v>
      </c>
      <c r="W75" s="149">
        <f t="shared" si="129"/>
        <v>0</v>
      </c>
      <c r="X75" s="132">
        <v>0</v>
      </c>
      <c r="Y75" s="132">
        <v>0</v>
      </c>
      <c r="Z75" s="149">
        <f t="shared" si="130"/>
        <v>0</v>
      </c>
      <c r="AA75" s="27"/>
      <c r="AB75" s="13" t="s">
        <v>226</v>
      </c>
      <c r="AC75" s="149">
        <f t="shared" ref="AC75" si="140">T75/T$17</f>
        <v>0</v>
      </c>
      <c r="AD75" s="149">
        <f t="shared" ref="AD75" si="141">W75/W$17</f>
        <v>0</v>
      </c>
      <c r="AE75" s="149">
        <f t="shared" ref="AE75" si="142">Z75/Z$17</f>
        <v>0</v>
      </c>
      <c r="AF75" s="27"/>
    </row>
    <row r="76" spans="1:32" ht="11.5" x14ac:dyDescent="0.25">
      <c r="A76" s="144"/>
      <c r="C76" s="27"/>
      <c r="D76" s="14" t="s">
        <v>227</v>
      </c>
      <c r="E76" s="49">
        <f t="shared" ref="E76:L76" si="143">SUM(E66:E75)</f>
        <v>0</v>
      </c>
      <c r="F76" s="49">
        <f t="shared" si="143"/>
        <v>0</v>
      </c>
      <c r="G76" s="49">
        <f t="shared" si="143"/>
        <v>0</v>
      </c>
      <c r="H76" s="49">
        <f t="shared" si="143"/>
        <v>0</v>
      </c>
      <c r="I76" s="49">
        <f t="shared" si="143"/>
        <v>0</v>
      </c>
      <c r="J76" s="49">
        <f t="shared" si="143"/>
        <v>0</v>
      </c>
      <c r="K76" s="49">
        <f t="shared" si="143"/>
        <v>0</v>
      </c>
      <c r="L76" s="49">
        <f t="shared" si="143"/>
        <v>0</v>
      </c>
      <c r="M76" s="49">
        <f>SUM(M66:M75)</f>
        <v>0</v>
      </c>
      <c r="N76" s="27"/>
      <c r="O76" s="27"/>
      <c r="P76" s="27"/>
      <c r="Q76" s="14" t="s">
        <v>227</v>
      </c>
      <c r="R76" s="49">
        <f t="shared" ref="R76:Y76" si="144">SUM(R66:R75)</f>
        <v>0</v>
      </c>
      <c r="S76" s="49">
        <f t="shared" si="144"/>
        <v>0</v>
      </c>
      <c r="T76" s="49">
        <f t="shared" si="144"/>
        <v>0</v>
      </c>
      <c r="U76" s="49">
        <f t="shared" si="144"/>
        <v>0</v>
      </c>
      <c r="V76" s="49">
        <f t="shared" si="144"/>
        <v>0</v>
      </c>
      <c r="W76" s="49">
        <f t="shared" si="144"/>
        <v>0</v>
      </c>
      <c r="X76" s="49">
        <f t="shared" si="144"/>
        <v>0</v>
      </c>
      <c r="Y76" s="49">
        <f t="shared" si="144"/>
        <v>0</v>
      </c>
      <c r="Z76" s="49">
        <f>SUM(Z66:Z75)</f>
        <v>0</v>
      </c>
      <c r="AA76" s="27"/>
      <c r="AB76" s="14" t="s">
        <v>227</v>
      </c>
      <c r="AC76" s="49">
        <f>SUM(AC66:AC75)</f>
        <v>0</v>
      </c>
      <c r="AD76" s="49">
        <f>SUM(AD66:AD75)</f>
        <v>0</v>
      </c>
      <c r="AE76" s="49">
        <f>SUM(AE66:AE75)</f>
        <v>0</v>
      </c>
      <c r="AF76" s="27"/>
    </row>
    <row r="77" spans="1:32" ht="11.5" x14ac:dyDescent="0.25">
      <c r="A77" s="144"/>
      <c r="C77" s="27"/>
      <c r="D77" s="27"/>
      <c r="E77" s="17"/>
      <c r="F77" s="17"/>
      <c r="G77" s="17"/>
      <c r="H77" s="17"/>
      <c r="I77" s="17"/>
      <c r="J77" s="17"/>
      <c r="K77" s="17"/>
      <c r="L77" s="17"/>
      <c r="M77" s="17"/>
      <c r="N77" s="27"/>
      <c r="O77" s="27"/>
      <c r="P77" s="27"/>
      <c r="Q77" s="27"/>
      <c r="R77" s="17"/>
      <c r="S77" s="17"/>
      <c r="T77" s="17"/>
      <c r="U77" s="17"/>
      <c r="V77" s="17"/>
      <c r="W77" s="17"/>
      <c r="X77" s="17"/>
      <c r="Y77" s="17"/>
      <c r="Z77" s="17"/>
      <c r="AA77" s="27"/>
      <c r="AB77" s="27"/>
      <c r="AC77" s="17"/>
      <c r="AD77" s="17"/>
      <c r="AE77" s="17"/>
      <c r="AF77" s="27"/>
    </row>
    <row r="78" spans="1:32" ht="11.5" x14ac:dyDescent="0.25">
      <c r="A78" s="144">
        <f t="shared" ref="A78:A87" si="145">IF(OR(G78&lt;0,J78&lt;0,M78&lt;0,T78&lt;0,W78&lt;0,Z78&lt;0),1,0)</f>
        <v>0</v>
      </c>
      <c r="C78" s="27"/>
      <c r="D78" s="19" t="s">
        <v>194</v>
      </c>
      <c r="E78" s="132">
        <v>0</v>
      </c>
      <c r="F78" s="132">
        <v>0</v>
      </c>
      <c r="G78" s="149">
        <f t="shared" ref="G78:G87" si="146">SUM(E78:F78)</f>
        <v>0</v>
      </c>
      <c r="H78" s="132">
        <v>0</v>
      </c>
      <c r="I78" s="132">
        <v>0</v>
      </c>
      <c r="J78" s="149">
        <f t="shared" ref="J78:J87" si="147">SUM(H78:I78)</f>
        <v>0</v>
      </c>
      <c r="K78" s="132">
        <v>0</v>
      </c>
      <c r="L78" s="132">
        <v>0</v>
      </c>
      <c r="M78" s="149">
        <f t="shared" ref="M78:M87" si="148">SUM(K78:L78)</f>
        <v>0</v>
      </c>
      <c r="N78" s="27"/>
      <c r="O78" s="27"/>
      <c r="P78" s="27"/>
      <c r="Q78" s="19" t="s">
        <v>194</v>
      </c>
      <c r="R78" s="132">
        <v>0</v>
      </c>
      <c r="S78" s="132">
        <v>0</v>
      </c>
      <c r="T78" s="149">
        <f t="shared" ref="T78:T87" si="149">SUM(R78:S78)</f>
        <v>0</v>
      </c>
      <c r="U78" s="132">
        <v>0</v>
      </c>
      <c r="V78" s="132">
        <v>0</v>
      </c>
      <c r="W78" s="149">
        <f t="shared" ref="W78:W87" si="150">SUM(U78:V78)</f>
        <v>0</v>
      </c>
      <c r="X78" s="132">
        <v>0</v>
      </c>
      <c r="Y78" s="132">
        <v>0</v>
      </c>
      <c r="Z78" s="149">
        <f t="shared" ref="Z78:Z87" si="151">SUM(X78:Y78)</f>
        <v>0</v>
      </c>
      <c r="AA78" s="27"/>
      <c r="AB78" s="19" t="s">
        <v>194</v>
      </c>
      <c r="AC78" s="149">
        <f t="shared" ref="AC78" si="152">T78/T$17</f>
        <v>0</v>
      </c>
      <c r="AD78" s="149">
        <f t="shared" ref="AD78" si="153">W78/W$17</f>
        <v>0</v>
      </c>
      <c r="AE78" s="149">
        <f t="shared" ref="AE78" si="154">Z78/Z$17</f>
        <v>0</v>
      </c>
      <c r="AF78" s="27"/>
    </row>
    <row r="79" spans="1:32" ht="11.5" x14ac:dyDescent="0.25">
      <c r="A79" s="144">
        <f t="shared" si="145"/>
        <v>0</v>
      </c>
      <c r="C79" s="27"/>
      <c r="D79" s="63" t="s">
        <v>138</v>
      </c>
      <c r="E79" s="132">
        <v>0</v>
      </c>
      <c r="F79" s="132">
        <v>0</v>
      </c>
      <c r="G79" s="149">
        <f>SUM(E79:F79)</f>
        <v>0</v>
      </c>
      <c r="H79" s="132">
        <v>0</v>
      </c>
      <c r="I79" s="132">
        <v>0</v>
      </c>
      <c r="J79" s="149">
        <f>SUM(H79:I79)</f>
        <v>0</v>
      </c>
      <c r="K79" s="132">
        <v>0</v>
      </c>
      <c r="L79" s="132">
        <v>0</v>
      </c>
      <c r="M79" s="149">
        <f>SUM(K79:L79)</f>
        <v>0</v>
      </c>
      <c r="N79" s="27"/>
      <c r="O79" s="27"/>
      <c r="P79" s="27"/>
      <c r="Q79" s="63" t="s">
        <v>138</v>
      </c>
      <c r="R79" s="132">
        <v>0</v>
      </c>
      <c r="S79" s="132">
        <v>0</v>
      </c>
      <c r="T79" s="149">
        <f>SUM(R79:S79)</f>
        <v>0</v>
      </c>
      <c r="U79" s="132">
        <v>0</v>
      </c>
      <c r="V79" s="132">
        <v>0</v>
      </c>
      <c r="W79" s="149">
        <f>SUM(U79:V79)</f>
        <v>0</v>
      </c>
      <c r="X79" s="132">
        <v>0</v>
      </c>
      <c r="Y79" s="132">
        <v>0</v>
      </c>
      <c r="Z79" s="149">
        <f>SUM(X79:Y79)</f>
        <v>0</v>
      </c>
      <c r="AA79" s="27"/>
      <c r="AB79" s="63" t="s">
        <v>138</v>
      </c>
      <c r="AC79" s="149">
        <f>T79/T$17</f>
        <v>0</v>
      </c>
      <c r="AD79" s="149">
        <f>W79/W$17</f>
        <v>0</v>
      </c>
      <c r="AE79" s="149">
        <f>Z79/Z$17</f>
        <v>0</v>
      </c>
      <c r="AF79" s="27"/>
    </row>
    <row r="80" spans="1:32" ht="11.5" x14ac:dyDescent="0.25">
      <c r="A80" s="144">
        <f t="shared" si="145"/>
        <v>0</v>
      </c>
      <c r="C80" s="27"/>
      <c r="D80" s="13" t="s">
        <v>30</v>
      </c>
      <c r="E80" s="132">
        <v>0</v>
      </c>
      <c r="F80" s="132">
        <v>0</v>
      </c>
      <c r="G80" s="149">
        <f>SUM(E80:F80)</f>
        <v>0</v>
      </c>
      <c r="H80" s="132">
        <v>0</v>
      </c>
      <c r="I80" s="132">
        <v>0</v>
      </c>
      <c r="J80" s="149">
        <f>SUM(H80:I80)</f>
        <v>0</v>
      </c>
      <c r="K80" s="132">
        <v>0</v>
      </c>
      <c r="L80" s="132">
        <v>0</v>
      </c>
      <c r="M80" s="149">
        <f>SUM(K80:L80)</f>
        <v>0</v>
      </c>
      <c r="N80" s="27"/>
      <c r="O80" s="27"/>
      <c r="P80" s="27"/>
      <c r="Q80" s="13" t="s">
        <v>30</v>
      </c>
      <c r="R80" s="132">
        <v>0</v>
      </c>
      <c r="S80" s="132">
        <v>0</v>
      </c>
      <c r="T80" s="149">
        <f>SUM(R80:S80)</f>
        <v>0</v>
      </c>
      <c r="U80" s="132">
        <v>0</v>
      </c>
      <c r="V80" s="132">
        <v>0</v>
      </c>
      <c r="W80" s="149">
        <f>SUM(U80:V80)</f>
        <v>0</v>
      </c>
      <c r="X80" s="132">
        <v>0</v>
      </c>
      <c r="Y80" s="132">
        <v>0</v>
      </c>
      <c r="Z80" s="149">
        <f>SUM(X80:Y80)</f>
        <v>0</v>
      </c>
      <c r="AA80" s="27"/>
      <c r="AB80" s="13" t="s">
        <v>30</v>
      </c>
      <c r="AC80" s="149">
        <f>T80/T$17</f>
        <v>0</v>
      </c>
      <c r="AD80" s="149">
        <f>W80/W$17</f>
        <v>0</v>
      </c>
      <c r="AE80" s="149">
        <f>Z80/Z$17</f>
        <v>0</v>
      </c>
      <c r="AF80" s="27"/>
    </row>
    <row r="81" spans="1:32" ht="11.5" x14ac:dyDescent="0.25">
      <c r="A81" s="144">
        <f t="shared" si="145"/>
        <v>0</v>
      </c>
      <c r="C81" s="27"/>
      <c r="D81" s="19" t="s">
        <v>79</v>
      </c>
      <c r="E81" s="132">
        <v>0</v>
      </c>
      <c r="F81" s="132">
        <v>0</v>
      </c>
      <c r="G81" s="149">
        <f>SUM(E81:F81)</f>
        <v>0</v>
      </c>
      <c r="H81" s="132">
        <v>0</v>
      </c>
      <c r="I81" s="132">
        <v>0</v>
      </c>
      <c r="J81" s="149">
        <f>SUM(H81:I81)</f>
        <v>0</v>
      </c>
      <c r="K81" s="132">
        <v>0</v>
      </c>
      <c r="L81" s="132">
        <v>0</v>
      </c>
      <c r="M81" s="149">
        <f>SUM(K81:L81)</f>
        <v>0</v>
      </c>
      <c r="N81" s="27"/>
      <c r="O81" s="27"/>
      <c r="P81" s="27"/>
      <c r="Q81" s="19" t="s">
        <v>79</v>
      </c>
      <c r="R81" s="132">
        <v>0</v>
      </c>
      <c r="S81" s="132">
        <v>0</v>
      </c>
      <c r="T81" s="149">
        <f>SUM(R81:S81)</f>
        <v>0</v>
      </c>
      <c r="U81" s="132">
        <v>0</v>
      </c>
      <c r="V81" s="132">
        <v>0</v>
      </c>
      <c r="W81" s="149">
        <f>SUM(U81:V81)</f>
        <v>0</v>
      </c>
      <c r="X81" s="132">
        <v>0</v>
      </c>
      <c r="Y81" s="132">
        <v>0</v>
      </c>
      <c r="Z81" s="149">
        <f>SUM(X81:Y81)</f>
        <v>0</v>
      </c>
      <c r="AA81" s="27"/>
      <c r="AB81" s="19" t="s">
        <v>79</v>
      </c>
      <c r="AC81" s="149">
        <f>T81/T$17</f>
        <v>0</v>
      </c>
      <c r="AD81" s="149">
        <f>W81/W$17</f>
        <v>0</v>
      </c>
      <c r="AE81" s="149">
        <f>Z81/Z$17</f>
        <v>0</v>
      </c>
      <c r="AF81" s="27"/>
    </row>
    <row r="82" spans="1:32" ht="11.5" x14ac:dyDescent="0.25">
      <c r="A82" s="144">
        <f t="shared" si="145"/>
        <v>0</v>
      </c>
      <c r="C82" s="27"/>
      <c r="D82" s="19" t="s">
        <v>228</v>
      </c>
      <c r="E82" s="132">
        <v>0</v>
      </c>
      <c r="F82" s="132">
        <v>0</v>
      </c>
      <c r="G82" s="149">
        <f t="shared" ref="G82:G85" si="155">SUM(E82:F82)</f>
        <v>0</v>
      </c>
      <c r="H82" s="132">
        <v>0</v>
      </c>
      <c r="I82" s="132">
        <v>0</v>
      </c>
      <c r="J82" s="149">
        <f t="shared" ref="J82:J85" si="156">SUM(H82:I82)</f>
        <v>0</v>
      </c>
      <c r="K82" s="132">
        <v>0</v>
      </c>
      <c r="L82" s="132">
        <v>0</v>
      </c>
      <c r="M82" s="149">
        <f t="shared" ref="M82:M85" si="157">SUM(K82:L82)</f>
        <v>0</v>
      </c>
      <c r="N82" s="27"/>
      <c r="O82" s="27"/>
      <c r="P82" s="27"/>
      <c r="Q82" s="19" t="s">
        <v>228</v>
      </c>
      <c r="R82" s="132">
        <v>0</v>
      </c>
      <c r="S82" s="132">
        <v>0</v>
      </c>
      <c r="T82" s="149">
        <f t="shared" ref="T82:T85" si="158">SUM(R82:S82)</f>
        <v>0</v>
      </c>
      <c r="U82" s="132">
        <v>0</v>
      </c>
      <c r="V82" s="132">
        <v>0</v>
      </c>
      <c r="W82" s="149">
        <f t="shared" ref="W82:W85" si="159">SUM(U82:V82)</f>
        <v>0</v>
      </c>
      <c r="X82" s="132">
        <v>0</v>
      </c>
      <c r="Y82" s="132">
        <v>0</v>
      </c>
      <c r="Z82" s="149">
        <f t="shared" ref="Z82:Z85" si="160">SUM(X82:Y82)</f>
        <v>0</v>
      </c>
      <c r="AA82" s="27"/>
      <c r="AB82" s="19" t="s">
        <v>228</v>
      </c>
      <c r="AC82" s="149">
        <f t="shared" ref="AC82:AC85" si="161">T82/T$17</f>
        <v>0</v>
      </c>
      <c r="AD82" s="149">
        <f t="shared" ref="AD82:AD85" si="162">W82/W$17</f>
        <v>0</v>
      </c>
      <c r="AE82" s="149">
        <f t="shared" ref="AE82:AE85" si="163">Z82/Z$17</f>
        <v>0</v>
      </c>
      <c r="AF82" s="27"/>
    </row>
    <row r="83" spans="1:32" ht="11.5" x14ac:dyDescent="0.25">
      <c r="A83" s="144">
        <f t="shared" si="145"/>
        <v>0</v>
      </c>
      <c r="C83" s="27"/>
      <c r="D83" s="19" t="s">
        <v>229</v>
      </c>
      <c r="E83" s="132">
        <v>0</v>
      </c>
      <c r="F83" s="132">
        <v>0</v>
      </c>
      <c r="G83" s="149">
        <f t="shared" si="155"/>
        <v>0</v>
      </c>
      <c r="H83" s="132">
        <v>0</v>
      </c>
      <c r="I83" s="132">
        <v>0</v>
      </c>
      <c r="J83" s="149">
        <f t="shared" si="156"/>
        <v>0</v>
      </c>
      <c r="K83" s="132">
        <v>0</v>
      </c>
      <c r="L83" s="132">
        <v>0</v>
      </c>
      <c r="M83" s="149">
        <f t="shared" si="157"/>
        <v>0</v>
      </c>
      <c r="N83" s="27"/>
      <c r="O83" s="27"/>
      <c r="P83" s="27"/>
      <c r="Q83" s="19" t="s">
        <v>229</v>
      </c>
      <c r="R83" s="132">
        <v>0</v>
      </c>
      <c r="S83" s="132">
        <v>0</v>
      </c>
      <c r="T83" s="149">
        <f t="shared" si="158"/>
        <v>0</v>
      </c>
      <c r="U83" s="132">
        <v>0</v>
      </c>
      <c r="V83" s="132">
        <v>0</v>
      </c>
      <c r="W83" s="149">
        <f t="shared" si="159"/>
        <v>0</v>
      </c>
      <c r="X83" s="132">
        <v>0</v>
      </c>
      <c r="Y83" s="132">
        <v>0</v>
      </c>
      <c r="Z83" s="149">
        <f t="shared" si="160"/>
        <v>0</v>
      </c>
      <c r="AA83" s="27"/>
      <c r="AB83" s="19" t="s">
        <v>229</v>
      </c>
      <c r="AC83" s="149">
        <f t="shared" si="161"/>
        <v>0</v>
      </c>
      <c r="AD83" s="149">
        <f t="shared" si="162"/>
        <v>0</v>
      </c>
      <c r="AE83" s="149">
        <f t="shared" si="163"/>
        <v>0</v>
      </c>
      <c r="AF83" s="27"/>
    </row>
    <row r="84" spans="1:32" ht="11.5" x14ac:dyDescent="0.25">
      <c r="A84" s="144">
        <f t="shared" si="145"/>
        <v>0</v>
      </c>
      <c r="C84" s="27"/>
      <c r="D84" s="19" t="s">
        <v>230</v>
      </c>
      <c r="E84" s="132">
        <v>0</v>
      </c>
      <c r="F84" s="132">
        <v>0</v>
      </c>
      <c r="G84" s="149">
        <f t="shared" si="155"/>
        <v>0</v>
      </c>
      <c r="H84" s="132">
        <v>0</v>
      </c>
      <c r="I84" s="132">
        <v>0</v>
      </c>
      <c r="J84" s="149">
        <f t="shared" si="156"/>
        <v>0</v>
      </c>
      <c r="K84" s="132">
        <v>0</v>
      </c>
      <c r="L84" s="132">
        <v>0</v>
      </c>
      <c r="M84" s="149">
        <f t="shared" si="157"/>
        <v>0</v>
      </c>
      <c r="N84" s="27"/>
      <c r="O84" s="27"/>
      <c r="P84" s="27"/>
      <c r="Q84" s="19" t="s">
        <v>230</v>
      </c>
      <c r="R84" s="132">
        <v>0</v>
      </c>
      <c r="S84" s="132">
        <v>0</v>
      </c>
      <c r="T84" s="149">
        <f t="shared" si="158"/>
        <v>0</v>
      </c>
      <c r="U84" s="132">
        <v>0</v>
      </c>
      <c r="V84" s="132">
        <v>0</v>
      </c>
      <c r="W84" s="149">
        <f t="shared" si="159"/>
        <v>0</v>
      </c>
      <c r="X84" s="132">
        <v>0</v>
      </c>
      <c r="Y84" s="132">
        <v>0</v>
      </c>
      <c r="Z84" s="149">
        <f t="shared" si="160"/>
        <v>0</v>
      </c>
      <c r="AA84" s="27"/>
      <c r="AB84" s="19" t="s">
        <v>230</v>
      </c>
      <c r="AC84" s="149">
        <f t="shared" si="161"/>
        <v>0</v>
      </c>
      <c r="AD84" s="149">
        <f t="shared" si="162"/>
        <v>0</v>
      </c>
      <c r="AE84" s="149">
        <f t="shared" si="163"/>
        <v>0</v>
      </c>
      <c r="AF84" s="27"/>
    </row>
    <row r="85" spans="1:32" ht="11.5" x14ac:dyDescent="0.25">
      <c r="A85" s="144">
        <f t="shared" si="145"/>
        <v>0</v>
      </c>
      <c r="C85" s="27"/>
      <c r="D85" s="19" t="s">
        <v>231</v>
      </c>
      <c r="E85" s="132">
        <v>0</v>
      </c>
      <c r="F85" s="132">
        <v>0</v>
      </c>
      <c r="G85" s="149">
        <f t="shared" si="155"/>
        <v>0</v>
      </c>
      <c r="H85" s="132">
        <v>0</v>
      </c>
      <c r="I85" s="132">
        <v>0</v>
      </c>
      <c r="J85" s="149">
        <f t="shared" si="156"/>
        <v>0</v>
      </c>
      <c r="K85" s="132">
        <v>0</v>
      </c>
      <c r="L85" s="132">
        <v>0</v>
      </c>
      <c r="M85" s="149">
        <f t="shared" si="157"/>
        <v>0</v>
      </c>
      <c r="N85" s="27"/>
      <c r="O85" s="27"/>
      <c r="P85" s="27"/>
      <c r="Q85" s="19" t="s">
        <v>231</v>
      </c>
      <c r="R85" s="132">
        <v>0</v>
      </c>
      <c r="S85" s="132">
        <v>0</v>
      </c>
      <c r="T85" s="149">
        <f t="shared" si="158"/>
        <v>0</v>
      </c>
      <c r="U85" s="132">
        <v>0</v>
      </c>
      <c r="V85" s="132">
        <v>0</v>
      </c>
      <c r="W85" s="149">
        <f t="shared" si="159"/>
        <v>0</v>
      </c>
      <c r="X85" s="132">
        <v>0</v>
      </c>
      <c r="Y85" s="132">
        <v>0</v>
      </c>
      <c r="Z85" s="149">
        <f t="shared" si="160"/>
        <v>0</v>
      </c>
      <c r="AA85" s="27"/>
      <c r="AB85" s="19" t="s">
        <v>231</v>
      </c>
      <c r="AC85" s="149">
        <f t="shared" si="161"/>
        <v>0</v>
      </c>
      <c r="AD85" s="149">
        <f t="shared" si="162"/>
        <v>0</v>
      </c>
      <c r="AE85" s="149">
        <f t="shared" si="163"/>
        <v>0</v>
      </c>
      <c r="AF85" s="27"/>
    </row>
    <row r="86" spans="1:32" ht="11.5" x14ac:dyDescent="0.25">
      <c r="A86" s="144">
        <f t="shared" si="145"/>
        <v>0</v>
      </c>
      <c r="C86" s="27"/>
      <c r="D86" s="13" t="s">
        <v>34</v>
      </c>
      <c r="E86" s="132">
        <v>0</v>
      </c>
      <c r="F86" s="132">
        <v>0</v>
      </c>
      <c r="G86" s="149">
        <f>SUM(E86:F86)</f>
        <v>0</v>
      </c>
      <c r="H86" s="132">
        <v>0</v>
      </c>
      <c r="I86" s="132">
        <v>0</v>
      </c>
      <c r="J86" s="149">
        <f>SUM(H86:I86)</f>
        <v>0</v>
      </c>
      <c r="K86" s="132">
        <v>0</v>
      </c>
      <c r="L86" s="132">
        <v>0</v>
      </c>
      <c r="M86" s="149">
        <f>SUM(K86:L86)</f>
        <v>0</v>
      </c>
      <c r="N86" s="27"/>
      <c r="O86" s="27"/>
      <c r="P86" s="27"/>
      <c r="Q86" s="13" t="s">
        <v>34</v>
      </c>
      <c r="R86" s="132">
        <v>0</v>
      </c>
      <c r="S86" s="132">
        <v>0</v>
      </c>
      <c r="T86" s="149">
        <f>SUM(R86:S86)</f>
        <v>0</v>
      </c>
      <c r="U86" s="132">
        <v>0</v>
      </c>
      <c r="V86" s="132">
        <v>0</v>
      </c>
      <c r="W86" s="149">
        <f>SUM(U86:V86)</f>
        <v>0</v>
      </c>
      <c r="X86" s="132">
        <v>0</v>
      </c>
      <c r="Y86" s="132">
        <v>0</v>
      </c>
      <c r="Z86" s="149">
        <f>SUM(X86:Y86)</f>
        <v>0</v>
      </c>
      <c r="AA86" s="27"/>
      <c r="AB86" s="13" t="s">
        <v>34</v>
      </c>
      <c r="AC86" s="149">
        <f>T86/T$17</f>
        <v>0</v>
      </c>
      <c r="AD86" s="149">
        <f>W86/W$17</f>
        <v>0</v>
      </c>
      <c r="AE86" s="149">
        <f>Z86/Z$17</f>
        <v>0</v>
      </c>
      <c r="AF86" s="27"/>
    </row>
    <row r="87" spans="1:32" ht="11.5" x14ac:dyDescent="0.25">
      <c r="A87" s="144">
        <f t="shared" si="145"/>
        <v>0</v>
      </c>
      <c r="C87" s="27"/>
      <c r="D87" s="63" t="s">
        <v>232</v>
      </c>
      <c r="E87" s="132">
        <v>0</v>
      </c>
      <c r="F87" s="132">
        <v>0</v>
      </c>
      <c r="G87" s="149">
        <f t="shared" si="146"/>
        <v>0</v>
      </c>
      <c r="H87" s="132">
        <v>0</v>
      </c>
      <c r="I87" s="132">
        <v>0</v>
      </c>
      <c r="J87" s="149">
        <f t="shared" si="147"/>
        <v>0</v>
      </c>
      <c r="K87" s="132">
        <v>0</v>
      </c>
      <c r="L87" s="132">
        <v>0</v>
      </c>
      <c r="M87" s="149">
        <f t="shared" si="148"/>
        <v>0</v>
      </c>
      <c r="N87" s="27"/>
      <c r="O87" s="27"/>
      <c r="P87" s="27"/>
      <c r="Q87" s="63" t="s">
        <v>232</v>
      </c>
      <c r="R87" s="132">
        <v>0</v>
      </c>
      <c r="S87" s="132">
        <v>0</v>
      </c>
      <c r="T87" s="149">
        <f t="shared" si="149"/>
        <v>0</v>
      </c>
      <c r="U87" s="132">
        <v>0</v>
      </c>
      <c r="V87" s="132">
        <v>0</v>
      </c>
      <c r="W87" s="149">
        <f t="shared" si="150"/>
        <v>0</v>
      </c>
      <c r="X87" s="132">
        <v>0</v>
      </c>
      <c r="Y87" s="132">
        <v>0</v>
      </c>
      <c r="Z87" s="149">
        <f t="shared" si="151"/>
        <v>0</v>
      </c>
      <c r="AA87" s="27"/>
      <c r="AB87" s="63" t="s">
        <v>232</v>
      </c>
      <c r="AC87" s="149">
        <f t="shared" ref="AC87" si="164">T87/T$17</f>
        <v>0</v>
      </c>
      <c r="AD87" s="149">
        <f t="shared" ref="AD87" si="165">W87/W$17</f>
        <v>0</v>
      </c>
      <c r="AE87" s="149">
        <f t="shared" ref="AE87" si="166">Z87/Z$17</f>
        <v>0</v>
      </c>
      <c r="AF87" s="27"/>
    </row>
    <row r="88" spans="1:32" ht="11.5" x14ac:dyDescent="0.25">
      <c r="A88" s="144"/>
      <c r="C88" s="27"/>
      <c r="D88" s="14" t="s">
        <v>35</v>
      </c>
      <c r="E88" s="49">
        <f t="shared" ref="E88:L88" si="167">SUM(E78:E87)</f>
        <v>0</v>
      </c>
      <c r="F88" s="49">
        <f t="shared" si="167"/>
        <v>0</v>
      </c>
      <c r="G88" s="49">
        <f t="shared" si="167"/>
        <v>0</v>
      </c>
      <c r="H88" s="49">
        <f t="shared" si="167"/>
        <v>0</v>
      </c>
      <c r="I88" s="49">
        <f t="shared" si="167"/>
        <v>0</v>
      </c>
      <c r="J88" s="49">
        <f t="shared" si="167"/>
        <v>0</v>
      </c>
      <c r="K88" s="49">
        <f t="shared" si="167"/>
        <v>0</v>
      </c>
      <c r="L88" s="49">
        <f t="shared" si="167"/>
        <v>0</v>
      </c>
      <c r="M88" s="49">
        <f>SUM(M78:M87)</f>
        <v>0</v>
      </c>
      <c r="N88" s="27"/>
      <c r="O88" s="27"/>
      <c r="P88" s="27"/>
      <c r="Q88" s="14" t="s">
        <v>35</v>
      </c>
      <c r="R88" s="49">
        <f t="shared" ref="R88:Y88" si="168">SUM(R78:R87)</f>
        <v>0</v>
      </c>
      <c r="S88" s="49">
        <f t="shared" si="168"/>
        <v>0</v>
      </c>
      <c r="T88" s="49">
        <f t="shared" si="168"/>
        <v>0</v>
      </c>
      <c r="U88" s="49">
        <f t="shared" si="168"/>
        <v>0</v>
      </c>
      <c r="V88" s="49">
        <f t="shared" si="168"/>
        <v>0</v>
      </c>
      <c r="W88" s="49">
        <f t="shared" si="168"/>
        <v>0</v>
      </c>
      <c r="X88" s="49">
        <f t="shared" si="168"/>
        <v>0</v>
      </c>
      <c r="Y88" s="49">
        <f t="shared" si="168"/>
        <v>0</v>
      </c>
      <c r="Z88" s="49">
        <f>SUM(Z78:Z87)</f>
        <v>0</v>
      </c>
      <c r="AA88" s="27"/>
      <c r="AB88" s="14" t="s">
        <v>35</v>
      </c>
      <c r="AC88" s="49">
        <f>SUM(AC78:AC87)</f>
        <v>0</v>
      </c>
      <c r="AD88" s="49">
        <f>SUM(AD78:AD87)</f>
        <v>0</v>
      </c>
      <c r="AE88" s="49">
        <f>SUM(AE78:AE87)</f>
        <v>0</v>
      </c>
      <c r="AF88" s="27"/>
    </row>
    <row r="89" spans="1:32" ht="11.5" x14ac:dyDescent="0.25">
      <c r="A89" s="144"/>
      <c r="C89" s="27"/>
      <c r="D89" s="27"/>
      <c r="E89" s="17"/>
      <c r="F89" s="17"/>
      <c r="G89" s="17"/>
      <c r="H89" s="17"/>
      <c r="I89" s="17"/>
      <c r="J89" s="17"/>
      <c r="K89" s="17"/>
      <c r="L89" s="17"/>
      <c r="M89" s="17"/>
      <c r="N89" s="27"/>
      <c r="O89" s="27"/>
      <c r="P89" s="27"/>
      <c r="Q89" s="27"/>
      <c r="R89" s="17"/>
      <c r="S89" s="17"/>
      <c r="T89" s="17"/>
      <c r="U89" s="17"/>
      <c r="V89" s="17"/>
      <c r="W89" s="17"/>
      <c r="X89" s="17"/>
      <c r="Y89" s="17"/>
      <c r="Z89" s="17"/>
      <c r="AA89" s="27"/>
      <c r="AB89" s="27"/>
      <c r="AC89" s="17"/>
      <c r="AD89" s="17"/>
      <c r="AE89" s="17"/>
      <c r="AF89" s="27"/>
    </row>
    <row r="90" spans="1:32" ht="11.5" x14ac:dyDescent="0.25">
      <c r="A90" s="144"/>
      <c r="C90" s="27"/>
      <c r="D90" s="14" t="s">
        <v>36</v>
      </c>
      <c r="E90" s="49">
        <f t="shared" ref="E90:L90" si="169">E76-E88</f>
        <v>0</v>
      </c>
      <c r="F90" s="49">
        <f t="shared" si="169"/>
        <v>0</v>
      </c>
      <c r="G90" s="49">
        <f t="shared" si="169"/>
        <v>0</v>
      </c>
      <c r="H90" s="49">
        <f t="shared" si="169"/>
        <v>0</v>
      </c>
      <c r="I90" s="49">
        <f t="shared" si="169"/>
        <v>0</v>
      </c>
      <c r="J90" s="49">
        <f t="shared" si="169"/>
        <v>0</v>
      </c>
      <c r="K90" s="49">
        <f t="shared" si="169"/>
        <v>0</v>
      </c>
      <c r="L90" s="49">
        <f t="shared" si="169"/>
        <v>0</v>
      </c>
      <c r="M90" s="49">
        <f>M76-M88</f>
        <v>0</v>
      </c>
      <c r="N90" s="27"/>
      <c r="O90" s="27"/>
      <c r="P90" s="27"/>
      <c r="Q90" s="14" t="s">
        <v>36</v>
      </c>
      <c r="R90" s="49">
        <f t="shared" ref="R90:Y90" si="170">R76-R88</f>
        <v>0</v>
      </c>
      <c r="S90" s="49">
        <f t="shared" si="170"/>
        <v>0</v>
      </c>
      <c r="T90" s="49">
        <f t="shared" si="170"/>
        <v>0</v>
      </c>
      <c r="U90" s="49">
        <f t="shared" si="170"/>
        <v>0</v>
      </c>
      <c r="V90" s="49">
        <f t="shared" si="170"/>
        <v>0</v>
      </c>
      <c r="W90" s="49">
        <f t="shared" si="170"/>
        <v>0</v>
      </c>
      <c r="X90" s="49">
        <f t="shared" si="170"/>
        <v>0</v>
      </c>
      <c r="Y90" s="49">
        <f t="shared" si="170"/>
        <v>0</v>
      </c>
      <c r="Z90" s="49">
        <f>Z76-Z88</f>
        <v>0</v>
      </c>
      <c r="AA90" s="27"/>
      <c r="AB90" s="14" t="s">
        <v>36</v>
      </c>
      <c r="AC90" s="49">
        <f>AC76-AC88</f>
        <v>0</v>
      </c>
      <c r="AD90" s="49">
        <f>AD76-AD88</f>
        <v>0</v>
      </c>
      <c r="AE90" s="49">
        <f>AE76-AE88</f>
        <v>0</v>
      </c>
      <c r="AF90" s="27"/>
    </row>
    <row r="91" spans="1:32" ht="11.5" x14ac:dyDescent="0.25">
      <c r="A91" s="144"/>
      <c r="C91" s="27"/>
      <c r="D91" s="27"/>
      <c r="E91" s="17"/>
      <c r="F91" s="17"/>
      <c r="G91" s="17"/>
      <c r="H91" s="17"/>
      <c r="I91" s="17"/>
      <c r="J91" s="17"/>
      <c r="K91" s="17"/>
      <c r="L91" s="17"/>
      <c r="M91" s="17"/>
      <c r="N91" s="27"/>
      <c r="O91" s="27"/>
      <c r="P91" s="27"/>
      <c r="Q91" s="27"/>
      <c r="R91" s="17"/>
      <c r="S91" s="17"/>
      <c r="T91" s="17"/>
      <c r="U91" s="17"/>
      <c r="V91" s="17"/>
      <c r="W91" s="17"/>
      <c r="X91" s="17"/>
      <c r="Y91" s="17"/>
      <c r="Z91" s="17"/>
      <c r="AA91" s="27"/>
      <c r="AB91" s="27"/>
      <c r="AC91" s="17"/>
      <c r="AD91" s="17"/>
      <c r="AE91" s="17"/>
      <c r="AF91" s="27"/>
    </row>
    <row r="92" spans="1:32" ht="11.5" x14ac:dyDescent="0.25">
      <c r="A92" s="144"/>
      <c r="C92" s="27"/>
      <c r="D92" s="22" t="s">
        <v>233</v>
      </c>
      <c r="E92" s="50">
        <f t="shared" ref="E92:L92" si="171">(E64+E76)-E88</f>
        <v>0</v>
      </c>
      <c r="F92" s="50">
        <f t="shared" si="171"/>
        <v>0</v>
      </c>
      <c r="G92" s="50">
        <f t="shared" si="171"/>
        <v>0</v>
      </c>
      <c r="H92" s="50">
        <f t="shared" si="171"/>
        <v>0</v>
      </c>
      <c r="I92" s="50">
        <f t="shared" si="171"/>
        <v>0</v>
      </c>
      <c r="J92" s="50">
        <f t="shared" si="171"/>
        <v>0</v>
      </c>
      <c r="K92" s="50">
        <f t="shared" si="171"/>
        <v>0</v>
      </c>
      <c r="L92" s="50">
        <f t="shared" si="171"/>
        <v>0</v>
      </c>
      <c r="M92" s="50">
        <f>(M64+M76)-M88</f>
        <v>0</v>
      </c>
      <c r="N92" s="27"/>
      <c r="O92" s="27"/>
      <c r="P92" s="27"/>
      <c r="Q92" s="22" t="s">
        <v>233</v>
      </c>
      <c r="R92" s="50">
        <f t="shared" ref="R92:Y92" si="172">(R64+R76)-R88</f>
        <v>0</v>
      </c>
      <c r="S92" s="50">
        <f t="shared" si="172"/>
        <v>0</v>
      </c>
      <c r="T92" s="50">
        <f t="shared" si="172"/>
        <v>0</v>
      </c>
      <c r="U92" s="50">
        <f t="shared" si="172"/>
        <v>0</v>
      </c>
      <c r="V92" s="50">
        <f t="shared" si="172"/>
        <v>0</v>
      </c>
      <c r="W92" s="50">
        <f t="shared" si="172"/>
        <v>0</v>
      </c>
      <c r="X92" s="50">
        <f t="shared" si="172"/>
        <v>0</v>
      </c>
      <c r="Y92" s="50">
        <f t="shared" si="172"/>
        <v>0</v>
      </c>
      <c r="Z92" s="50">
        <f>(Z64+Z76)-Z88</f>
        <v>0</v>
      </c>
      <c r="AA92" s="27"/>
      <c r="AB92" s="22" t="s">
        <v>233</v>
      </c>
      <c r="AC92" s="50">
        <f>(AC64+AC76)-AC88</f>
        <v>0</v>
      </c>
      <c r="AD92" s="50">
        <f>(AD64+AD76)-AD88</f>
        <v>0</v>
      </c>
      <c r="AE92" s="50">
        <f>(AE64+AE76)-AE88</f>
        <v>0</v>
      </c>
      <c r="AF92" s="27"/>
    </row>
    <row r="93" spans="1:32" ht="11.5" x14ac:dyDescent="0.25">
      <c r="A93" s="144"/>
      <c r="C93" s="27"/>
      <c r="D93" s="27"/>
      <c r="E93" s="17"/>
      <c r="F93" s="17"/>
      <c r="G93" s="17"/>
      <c r="H93" s="17"/>
      <c r="I93" s="17"/>
      <c r="J93" s="17"/>
      <c r="K93" s="17"/>
      <c r="L93" s="17"/>
      <c r="M93" s="17"/>
      <c r="N93" s="27"/>
      <c r="O93" s="27"/>
      <c r="P93" s="27"/>
      <c r="Q93" s="27"/>
      <c r="R93" s="17"/>
      <c r="S93" s="17"/>
      <c r="T93" s="17"/>
      <c r="U93" s="17"/>
      <c r="V93" s="17"/>
      <c r="W93" s="17"/>
      <c r="X93" s="17"/>
      <c r="Y93" s="17"/>
      <c r="Z93" s="17"/>
      <c r="AA93" s="27"/>
      <c r="AB93" s="27"/>
      <c r="AC93" s="17"/>
      <c r="AD93" s="17"/>
      <c r="AE93" s="17"/>
      <c r="AF93" s="27"/>
    </row>
    <row r="94" spans="1:32" ht="11.5" x14ac:dyDescent="0.25">
      <c r="A94" s="144">
        <f t="shared" ref="A94:A102" si="173">IF(OR(G94&lt;0,J94&lt;0,M94&lt;0,T94&lt;0,W94&lt;0,Z94&lt;0),1,0)</f>
        <v>0</v>
      </c>
      <c r="C94" s="27"/>
      <c r="D94" s="13" t="s">
        <v>195</v>
      </c>
      <c r="E94" s="132">
        <v>0</v>
      </c>
      <c r="F94" s="132">
        <v>0</v>
      </c>
      <c r="G94" s="149">
        <f t="shared" ref="G94:G102" si="174">SUM(E94:F94)</f>
        <v>0</v>
      </c>
      <c r="H94" s="132">
        <v>0</v>
      </c>
      <c r="I94" s="132">
        <v>0</v>
      </c>
      <c r="J94" s="149">
        <f t="shared" ref="J94:J102" si="175">SUM(H94:I94)</f>
        <v>0</v>
      </c>
      <c r="K94" s="132">
        <v>0</v>
      </c>
      <c r="L94" s="132">
        <v>0</v>
      </c>
      <c r="M94" s="149">
        <f t="shared" ref="M94:M102" si="176">SUM(K94:L94)</f>
        <v>0</v>
      </c>
      <c r="N94" s="27"/>
      <c r="O94" s="27"/>
      <c r="P94" s="27"/>
      <c r="Q94" s="13" t="s">
        <v>195</v>
      </c>
      <c r="R94" s="132">
        <v>0</v>
      </c>
      <c r="S94" s="132">
        <v>0</v>
      </c>
      <c r="T94" s="149">
        <f t="shared" ref="T94:T102" si="177">SUM(R94:S94)</f>
        <v>0</v>
      </c>
      <c r="U94" s="132">
        <v>0</v>
      </c>
      <c r="V94" s="132">
        <v>0</v>
      </c>
      <c r="W94" s="149">
        <f t="shared" ref="W94:W102" si="178">SUM(U94:V94)</f>
        <v>0</v>
      </c>
      <c r="X94" s="132">
        <v>0</v>
      </c>
      <c r="Y94" s="132">
        <v>0</v>
      </c>
      <c r="Z94" s="149">
        <f t="shared" ref="Z94:Z102" si="179">SUM(X94:Y94)</f>
        <v>0</v>
      </c>
      <c r="AA94" s="27"/>
      <c r="AB94" s="13" t="s">
        <v>195</v>
      </c>
      <c r="AC94" s="149">
        <f t="shared" ref="AC94" si="180">T94/T$17</f>
        <v>0</v>
      </c>
      <c r="AD94" s="149">
        <f t="shared" ref="AD94" si="181">W94/W$17</f>
        <v>0</v>
      </c>
      <c r="AE94" s="149">
        <f t="shared" ref="AE94" si="182">Z94/Z$17</f>
        <v>0</v>
      </c>
      <c r="AF94" s="27"/>
    </row>
    <row r="95" spans="1:32" ht="11.5" x14ac:dyDescent="0.25">
      <c r="A95" s="144">
        <f t="shared" si="173"/>
        <v>0</v>
      </c>
      <c r="C95" s="27"/>
      <c r="D95" s="63" t="s">
        <v>138</v>
      </c>
      <c r="E95" s="132">
        <v>0</v>
      </c>
      <c r="F95" s="132">
        <v>0</v>
      </c>
      <c r="G95" s="149">
        <f>SUM(E95:F95)</f>
        <v>0</v>
      </c>
      <c r="H95" s="132">
        <v>0</v>
      </c>
      <c r="I95" s="132">
        <v>0</v>
      </c>
      <c r="J95" s="149">
        <f>SUM(H95:I95)</f>
        <v>0</v>
      </c>
      <c r="K95" s="132">
        <v>0</v>
      </c>
      <c r="L95" s="132">
        <v>0</v>
      </c>
      <c r="M95" s="149">
        <f>SUM(K95:L95)</f>
        <v>0</v>
      </c>
      <c r="N95" s="27"/>
      <c r="O95" s="27"/>
      <c r="P95" s="27"/>
      <c r="Q95" s="63" t="s">
        <v>138</v>
      </c>
      <c r="R95" s="132">
        <v>0</v>
      </c>
      <c r="S95" s="132">
        <v>0</v>
      </c>
      <c r="T95" s="149">
        <f>SUM(R95:S95)</f>
        <v>0</v>
      </c>
      <c r="U95" s="132">
        <v>0</v>
      </c>
      <c r="V95" s="132">
        <v>0</v>
      </c>
      <c r="W95" s="149">
        <f>SUM(U95:V95)</f>
        <v>0</v>
      </c>
      <c r="X95" s="132">
        <v>0</v>
      </c>
      <c r="Y95" s="132">
        <v>0</v>
      </c>
      <c r="Z95" s="149">
        <f>SUM(X95:Y95)</f>
        <v>0</v>
      </c>
      <c r="AA95" s="27"/>
      <c r="AB95" s="63" t="s">
        <v>138</v>
      </c>
      <c r="AC95" s="149">
        <f>T95/T$17</f>
        <v>0</v>
      </c>
      <c r="AD95" s="149">
        <f>W95/W$17</f>
        <v>0</v>
      </c>
      <c r="AE95" s="149">
        <f>Z95/Z$17</f>
        <v>0</v>
      </c>
      <c r="AF95" s="27"/>
    </row>
    <row r="96" spans="1:32" ht="11.5" x14ac:dyDescent="0.25">
      <c r="A96" s="144">
        <f t="shared" si="173"/>
        <v>0</v>
      </c>
      <c r="C96" s="27"/>
      <c r="D96" s="13" t="s">
        <v>78</v>
      </c>
      <c r="E96" s="132">
        <v>0</v>
      </c>
      <c r="F96" s="132">
        <v>0</v>
      </c>
      <c r="G96" s="149">
        <f>SUM(E96:F96)</f>
        <v>0</v>
      </c>
      <c r="H96" s="132">
        <v>0</v>
      </c>
      <c r="I96" s="132">
        <v>0</v>
      </c>
      <c r="J96" s="149">
        <f>SUM(H96:I96)</f>
        <v>0</v>
      </c>
      <c r="K96" s="132">
        <v>0</v>
      </c>
      <c r="L96" s="132">
        <v>0</v>
      </c>
      <c r="M96" s="149">
        <f>SUM(K96:L96)</f>
        <v>0</v>
      </c>
      <c r="N96" s="27"/>
      <c r="O96" s="27"/>
      <c r="P96" s="27"/>
      <c r="Q96" s="13" t="s">
        <v>78</v>
      </c>
      <c r="R96" s="132">
        <v>0</v>
      </c>
      <c r="S96" s="132">
        <v>0</v>
      </c>
      <c r="T96" s="149">
        <f>SUM(R96:S96)</f>
        <v>0</v>
      </c>
      <c r="U96" s="132">
        <v>0</v>
      </c>
      <c r="V96" s="132">
        <v>0</v>
      </c>
      <c r="W96" s="149">
        <f>SUM(U96:V96)</f>
        <v>0</v>
      </c>
      <c r="X96" s="132">
        <v>0</v>
      </c>
      <c r="Y96" s="132">
        <v>0</v>
      </c>
      <c r="Z96" s="149">
        <f>SUM(X96:Y96)</f>
        <v>0</v>
      </c>
      <c r="AA96" s="27"/>
      <c r="AB96" s="13" t="s">
        <v>78</v>
      </c>
      <c r="AC96" s="149">
        <f>T96/T$17</f>
        <v>0</v>
      </c>
      <c r="AD96" s="149">
        <f>W96/W$17</f>
        <v>0</v>
      </c>
      <c r="AE96" s="149">
        <f>Z96/Z$17</f>
        <v>0</v>
      </c>
      <c r="AF96" s="27"/>
    </row>
    <row r="97" spans="1:32" ht="11.5" x14ac:dyDescent="0.25">
      <c r="A97" s="144">
        <f t="shared" si="173"/>
        <v>0</v>
      </c>
      <c r="C97" s="27"/>
      <c r="D97" s="13" t="s">
        <v>196</v>
      </c>
      <c r="E97" s="132">
        <v>0</v>
      </c>
      <c r="F97" s="132">
        <v>0</v>
      </c>
      <c r="G97" s="149">
        <f>SUM(E97:F97)</f>
        <v>0</v>
      </c>
      <c r="H97" s="132">
        <v>0</v>
      </c>
      <c r="I97" s="132">
        <v>0</v>
      </c>
      <c r="J97" s="149">
        <f>SUM(H97:I97)</f>
        <v>0</v>
      </c>
      <c r="K97" s="132">
        <v>0</v>
      </c>
      <c r="L97" s="132">
        <v>0</v>
      </c>
      <c r="M97" s="149">
        <f>SUM(K97:L97)</f>
        <v>0</v>
      </c>
      <c r="N97" s="27"/>
      <c r="O97" s="27"/>
      <c r="P97" s="27"/>
      <c r="Q97" s="13" t="s">
        <v>196</v>
      </c>
      <c r="R97" s="132">
        <v>0</v>
      </c>
      <c r="S97" s="132">
        <v>0</v>
      </c>
      <c r="T97" s="149">
        <f>SUM(R97:S97)</f>
        <v>0</v>
      </c>
      <c r="U97" s="132">
        <v>0</v>
      </c>
      <c r="V97" s="132">
        <v>0</v>
      </c>
      <c r="W97" s="149">
        <f>SUM(U97:V97)</f>
        <v>0</v>
      </c>
      <c r="X97" s="132">
        <v>0</v>
      </c>
      <c r="Y97" s="132">
        <v>0</v>
      </c>
      <c r="Z97" s="149">
        <f>SUM(X97:Y97)</f>
        <v>0</v>
      </c>
      <c r="AA97" s="27"/>
      <c r="AB97" s="13" t="s">
        <v>196</v>
      </c>
      <c r="AC97" s="149">
        <f>T97/T$17</f>
        <v>0</v>
      </c>
      <c r="AD97" s="149">
        <f>W97/W$17</f>
        <v>0</v>
      </c>
      <c r="AE97" s="149">
        <f>Z97/Z$17</f>
        <v>0</v>
      </c>
      <c r="AF97" s="27"/>
    </row>
    <row r="98" spans="1:32" ht="11.5" x14ac:dyDescent="0.25">
      <c r="A98" s="144">
        <f t="shared" si="173"/>
        <v>0</v>
      </c>
      <c r="C98" s="27"/>
      <c r="D98" s="13" t="s">
        <v>234</v>
      </c>
      <c r="E98" s="132">
        <v>0</v>
      </c>
      <c r="F98" s="132">
        <v>0</v>
      </c>
      <c r="G98" s="149">
        <f t="shared" ref="G98:G100" si="183">SUM(E98:F98)</f>
        <v>0</v>
      </c>
      <c r="H98" s="132">
        <v>0</v>
      </c>
      <c r="I98" s="132">
        <v>0</v>
      </c>
      <c r="J98" s="149">
        <f t="shared" ref="J98:J100" si="184">SUM(H98:I98)</f>
        <v>0</v>
      </c>
      <c r="K98" s="132">
        <v>0</v>
      </c>
      <c r="L98" s="132">
        <v>0</v>
      </c>
      <c r="M98" s="149">
        <f t="shared" ref="M98:M100" si="185">SUM(K98:L98)</f>
        <v>0</v>
      </c>
      <c r="N98" s="27"/>
      <c r="O98" s="27"/>
      <c r="P98" s="27"/>
      <c r="Q98" s="13" t="s">
        <v>234</v>
      </c>
      <c r="R98" s="132">
        <v>0</v>
      </c>
      <c r="S98" s="132">
        <v>0</v>
      </c>
      <c r="T98" s="149">
        <f t="shared" ref="T98:T100" si="186">SUM(R98:S98)</f>
        <v>0</v>
      </c>
      <c r="U98" s="132">
        <v>0</v>
      </c>
      <c r="V98" s="132">
        <v>0</v>
      </c>
      <c r="W98" s="149">
        <f t="shared" ref="W98:W100" si="187">SUM(U98:V98)</f>
        <v>0</v>
      </c>
      <c r="X98" s="132">
        <v>0</v>
      </c>
      <c r="Y98" s="132">
        <v>0</v>
      </c>
      <c r="Z98" s="149">
        <f t="shared" ref="Z98:Z100" si="188">SUM(X98:Y98)</f>
        <v>0</v>
      </c>
      <c r="AA98" s="27"/>
      <c r="AB98" s="13" t="s">
        <v>234</v>
      </c>
      <c r="AC98" s="149">
        <f t="shared" ref="AC98:AC100" si="189">T98/T$17</f>
        <v>0</v>
      </c>
      <c r="AD98" s="149">
        <f t="shared" ref="AD98:AD100" si="190">W98/W$17</f>
        <v>0</v>
      </c>
      <c r="AE98" s="149">
        <f t="shared" ref="AE98:AE100" si="191">Z98/Z$17</f>
        <v>0</v>
      </c>
      <c r="AF98" s="27"/>
    </row>
    <row r="99" spans="1:32" ht="11.5" x14ac:dyDescent="0.25">
      <c r="A99" s="144">
        <f t="shared" si="173"/>
        <v>0</v>
      </c>
      <c r="C99" s="27"/>
      <c r="D99" s="13" t="s">
        <v>235</v>
      </c>
      <c r="E99" s="132">
        <v>0</v>
      </c>
      <c r="F99" s="132">
        <v>0</v>
      </c>
      <c r="G99" s="149">
        <f t="shared" si="183"/>
        <v>0</v>
      </c>
      <c r="H99" s="132">
        <v>0</v>
      </c>
      <c r="I99" s="132">
        <v>0</v>
      </c>
      <c r="J99" s="149">
        <f t="shared" si="184"/>
        <v>0</v>
      </c>
      <c r="K99" s="132">
        <v>0</v>
      </c>
      <c r="L99" s="132">
        <v>0</v>
      </c>
      <c r="M99" s="149">
        <f t="shared" si="185"/>
        <v>0</v>
      </c>
      <c r="N99" s="27"/>
      <c r="O99" s="27"/>
      <c r="P99" s="27"/>
      <c r="Q99" s="13" t="s">
        <v>235</v>
      </c>
      <c r="R99" s="132">
        <v>0</v>
      </c>
      <c r="S99" s="132">
        <v>0</v>
      </c>
      <c r="T99" s="149">
        <f t="shared" si="186"/>
        <v>0</v>
      </c>
      <c r="U99" s="132">
        <v>0</v>
      </c>
      <c r="V99" s="132">
        <v>0</v>
      </c>
      <c r="W99" s="149">
        <f t="shared" si="187"/>
        <v>0</v>
      </c>
      <c r="X99" s="132">
        <v>0</v>
      </c>
      <c r="Y99" s="132">
        <v>0</v>
      </c>
      <c r="Z99" s="149">
        <f t="shared" si="188"/>
        <v>0</v>
      </c>
      <c r="AA99" s="27"/>
      <c r="AB99" s="13" t="s">
        <v>235</v>
      </c>
      <c r="AC99" s="149">
        <f t="shared" si="189"/>
        <v>0</v>
      </c>
      <c r="AD99" s="149">
        <f t="shared" si="190"/>
        <v>0</v>
      </c>
      <c r="AE99" s="149">
        <f t="shared" si="191"/>
        <v>0</v>
      </c>
      <c r="AF99" s="27"/>
    </row>
    <row r="100" spans="1:32" ht="11.5" x14ac:dyDescent="0.25">
      <c r="A100" s="144">
        <f t="shared" si="173"/>
        <v>0</v>
      </c>
      <c r="C100" s="27"/>
      <c r="D100" s="13" t="s">
        <v>173</v>
      </c>
      <c r="E100" s="132">
        <v>0</v>
      </c>
      <c r="F100" s="132">
        <v>0</v>
      </c>
      <c r="G100" s="149">
        <f t="shared" si="183"/>
        <v>0</v>
      </c>
      <c r="H100" s="132">
        <v>0</v>
      </c>
      <c r="I100" s="132">
        <v>0</v>
      </c>
      <c r="J100" s="149">
        <f t="shared" si="184"/>
        <v>0</v>
      </c>
      <c r="K100" s="132">
        <v>0</v>
      </c>
      <c r="L100" s="132">
        <v>0</v>
      </c>
      <c r="M100" s="149">
        <f t="shared" si="185"/>
        <v>0</v>
      </c>
      <c r="N100" s="27"/>
      <c r="O100" s="27"/>
      <c r="P100" s="27"/>
      <c r="Q100" s="13" t="s">
        <v>173</v>
      </c>
      <c r="R100" s="132">
        <v>0</v>
      </c>
      <c r="S100" s="132">
        <v>0</v>
      </c>
      <c r="T100" s="149">
        <f t="shared" si="186"/>
        <v>0</v>
      </c>
      <c r="U100" s="132">
        <v>0</v>
      </c>
      <c r="V100" s="132">
        <v>0</v>
      </c>
      <c r="W100" s="149">
        <f t="shared" si="187"/>
        <v>0</v>
      </c>
      <c r="X100" s="132">
        <v>0</v>
      </c>
      <c r="Y100" s="132">
        <v>0</v>
      </c>
      <c r="Z100" s="149">
        <f t="shared" si="188"/>
        <v>0</v>
      </c>
      <c r="AA100" s="27"/>
      <c r="AB100" s="13" t="s">
        <v>173</v>
      </c>
      <c r="AC100" s="149">
        <f t="shared" si="189"/>
        <v>0</v>
      </c>
      <c r="AD100" s="149">
        <f t="shared" si="190"/>
        <v>0</v>
      </c>
      <c r="AE100" s="149">
        <f t="shared" si="191"/>
        <v>0</v>
      </c>
      <c r="AF100" s="27"/>
    </row>
    <row r="101" spans="1:32" ht="11.5" x14ac:dyDescent="0.25">
      <c r="A101" s="144">
        <f t="shared" si="173"/>
        <v>0</v>
      </c>
      <c r="C101" s="27"/>
      <c r="D101" s="13" t="s">
        <v>329</v>
      </c>
      <c r="E101" s="132">
        <v>0</v>
      </c>
      <c r="F101" s="132">
        <v>0</v>
      </c>
      <c r="G101" s="149">
        <f>SUM(E101:F101)</f>
        <v>0</v>
      </c>
      <c r="H101" s="132">
        <v>0</v>
      </c>
      <c r="I101" s="132">
        <v>0</v>
      </c>
      <c r="J101" s="149">
        <f>SUM(H101:I101)</f>
        <v>0</v>
      </c>
      <c r="K101" s="132">
        <v>0</v>
      </c>
      <c r="L101" s="132">
        <v>0</v>
      </c>
      <c r="M101" s="149">
        <f>SUM(K101:L101)</f>
        <v>0</v>
      </c>
      <c r="N101" s="27"/>
      <c r="O101" s="27"/>
      <c r="P101" s="27"/>
      <c r="Q101" s="13" t="s">
        <v>329</v>
      </c>
      <c r="R101" s="132">
        <v>0</v>
      </c>
      <c r="S101" s="132">
        <v>0</v>
      </c>
      <c r="T101" s="149">
        <f>SUM(R101:S101)</f>
        <v>0</v>
      </c>
      <c r="U101" s="132">
        <v>0</v>
      </c>
      <c r="V101" s="132">
        <v>0</v>
      </c>
      <c r="W101" s="149">
        <f>SUM(U101:V101)</f>
        <v>0</v>
      </c>
      <c r="X101" s="132">
        <v>0</v>
      </c>
      <c r="Y101" s="132">
        <v>0</v>
      </c>
      <c r="Z101" s="149">
        <f>SUM(X101:Y101)</f>
        <v>0</v>
      </c>
      <c r="AA101" s="27"/>
      <c r="AB101" s="13" t="s">
        <v>329</v>
      </c>
      <c r="AC101" s="149">
        <f>T101/T$17</f>
        <v>0</v>
      </c>
      <c r="AD101" s="149">
        <f>W101/W$17</f>
        <v>0</v>
      </c>
      <c r="AE101" s="149">
        <f>Z101/Z$17</f>
        <v>0</v>
      </c>
      <c r="AF101" s="27"/>
    </row>
    <row r="102" spans="1:32" ht="11.5" x14ac:dyDescent="0.25">
      <c r="A102" s="144">
        <f t="shared" si="173"/>
        <v>0</v>
      </c>
      <c r="C102" s="27"/>
      <c r="D102" s="63" t="s">
        <v>232</v>
      </c>
      <c r="E102" s="132">
        <v>0</v>
      </c>
      <c r="F102" s="132">
        <v>0</v>
      </c>
      <c r="G102" s="149">
        <f t="shared" si="174"/>
        <v>0</v>
      </c>
      <c r="H102" s="132">
        <v>0</v>
      </c>
      <c r="I102" s="132">
        <v>0</v>
      </c>
      <c r="J102" s="149">
        <f t="shared" si="175"/>
        <v>0</v>
      </c>
      <c r="K102" s="132">
        <v>0</v>
      </c>
      <c r="L102" s="132">
        <v>0</v>
      </c>
      <c r="M102" s="149">
        <f t="shared" si="176"/>
        <v>0</v>
      </c>
      <c r="N102" s="27"/>
      <c r="O102" s="27"/>
      <c r="P102" s="27"/>
      <c r="Q102" s="63" t="s">
        <v>232</v>
      </c>
      <c r="R102" s="132">
        <v>0</v>
      </c>
      <c r="S102" s="132">
        <v>0</v>
      </c>
      <c r="T102" s="149">
        <f t="shared" si="177"/>
        <v>0</v>
      </c>
      <c r="U102" s="132">
        <v>0</v>
      </c>
      <c r="V102" s="132">
        <v>0</v>
      </c>
      <c r="W102" s="149">
        <f t="shared" si="178"/>
        <v>0</v>
      </c>
      <c r="X102" s="132">
        <v>0</v>
      </c>
      <c r="Y102" s="132">
        <v>0</v>
      </c>
      <c r="Z102" s="149">
        <f t="shared" si="179"/>
        <v>0</v>
      </c>
      <c r="AA102" s="27"/>
      <c r="AB102" s="63" t="s">
        <v>232</v>
      </c>
      <c r="AC102" s="149">
        <f t="shared" ref="AC102" si="192">T102/T$17</f>
        <v>0</v>
      </c>
      <c r="AD102" s="149">
        <f t="shared" ref="AD102" si="193">W102/W$17</f>
        <v>0</v>
      </c>
      <c r="AE102" s="149">
        <f t="shared" ref="AE102" si="194">Z102/Z$17</f>
        <v>0</v>
      </c>
      <c r="AF102" s="27"/>
    </row>
    <row r="103" spans="1:32" ht="11.5" x14ac:dyDescent="0.25">
      <c r="A103" s="144"/>
      <c r="C103" s="27"/>
      <c r="D103" s="14" t="s">
        <v>331</v>
      </c>
      <c r="E103" s="49">
        <f t="shared" ref="E103:L103" si="195">SUM(E94:E102)</f>
        <v>0</v>
      </c>
      <c r="F103" s="49">
        <f t="shared" si="195"/>
        <v>0</v>
      </c>
      <c r="G103" s="49">
        <f t="shared" si="195"/>
        <v>0</v>
      </c>
      <c r="H103" s="49">
        <f t="shared" si="195"/>
        <v>0</v>
      </c>
      <c r="I103" s="49">
        <f t="shared" si="195"/>
        <v>0</v>
      </c>
      <c r="J103" s="49">
        <f t="shared" si="195"/>
        <v>0</v>
      </c>
      <c r="K103" s="49">
        <f t="shared" si="195"/>
        <v>0</v>
      </c>
      <c r="L103" s="49">
        <f t="shared" si="195"/>
        <v>0</v>
      </c>
      <c r="M103" s="49">
        <f>SUM(M94:M102)</f>
        <v>0</v>
      </c>
      <c r="N103" s="27"/>
      <c r="O103" s="27"/>
      <c r="P103" s="27"/>
      <c r="Q103" s="14" t="s">
        <v>331</v>
      </c>
      <c r="R103" s="49">
        <f t="shared" ref="R103:Y103" si="196">SUM(R94:R102)</f>
        <v>0</v>
      </c>
      <c r="S103" s="49">
        <f t="shared" si="196"/>
        <v>0</v>
      </c>
      <c r="T103" s="49">
        <f t="shared" si="196"/>
        <v>0</v>
      </c>
      <c r="U103" s="49">
        <f t="shared" si="196"/>
        <v>0</v>
      </c>
      <c r="V103" s="49">
        <f t="shared" si="196"/>
        <v>0</v>
      </c>
      <c r="W103" s="49">
        <f t="shared" si="196"/>
        <v>0</v>
      </c>
      <c r="X103" s="49">
        <f t="shared" si="196"/>
        <v>0</v>
      </c>
      <c r="Y103" s="49">
        <f t="shared" si="196"/>
        <v>0</v>
      </c>
      <c r="Z103" s="49">
        <f>SUM(Z94:Z102)</f>
        <v>0</v>
      </c>
      <c r="AA103" s="27"/>
      <c r="AB103" s="14" t="s">
        <v>331</v>
      </c>
      <c r="AC103" s="49">
        <f>SUM(AC94:AC102)</f>
        <v>0</v>
      </c>
      <c r="AD103" s="49">
        <f>SUM(AD94:AD102)</f>
        <v>0</v>
      </c>
      <c r="AE103" s="49">
        <f>SUM(AE94:AE102)</f>
        <v>0</v>
      </c>
      <c r="AF103" s="27"/>
    </row>
    <row r="104" spans="1:32" ht="11.5" x14ac:dyDescent="0.25">
      <c r="A104" s="144"/>
      <c r="C104" s="27"/>
      <c r="D104" s="27"/>
      <c r="E104" s="17"/>
      <c r="F104" s="17"/>
      <c r="G104" s="17"/>
      <c r="H104" s="17"/>
      <c r="I104" s="17"/>
      <c r="J104" s="17"/>
      <c r="K104" s="17"/>
      <c r="L104" s="17"/>
      <c r="M104" s="17"/>
      <c r="N104" s="27"/>
      <c r="O104" s="27"/>
      <c r="P104" s="27"/>
      <c r="Q104" s="27"/>
      <c r="R104" s="17"/>
      <c r="S104" s="17"/>
      <c r="T104" s="17"/>
      <c r="U104" s="17"/>
      <c r="V104" s="17"/>
      <c r="W104" s="17"/>
      <c r="X104" s="17"/>
      <c r="Y104" s="17"/>
      <c r="Z104" s="17"/>
      <c r="AA104" s="27"/>
      <c r="AB104" s="27"/>
      <c r="AC104" s="17"/>
      <c r="AD104" s="17"/>
      <c r="AE104" s="17"/>
      <c r="AF104" s="27"/>
    </row>
    <row r="105" spans="1:32" ht="11.5" x14ac:dyDescent="0.25">
      <c r="A105" s="144"/>
      <c r="C105" s="27"/>
      <c r="D105" s="14" t="s">
        <v>72</v>
      </c>
      <c r="E105" s="49">
        <f t="shared" ref="E105:L105" si="197">E64+E76-E88-E103</f>
        <v>0</v>
      </c>
      <c r="F105" s="49">
        <f t="shared" si="197"/>
        <v>0</v>
      </c>
      <c r="G105" s="49">
        <f t="shared" si="197"/>
        <v>0</v>
      </c>
      <c r="H105" s="49">
        <f t="shared" si="197"/>
        <v>0</v>
      </c>
      <c r="I105" s="49">
        <f t="shared" si="197"/>
        <v>0</v>
      </c>
      <c r="J105" s="49">
        <f t="shared" si="197"/>
        <v>0</v>
      </c>
      <c r="K105" s="49">
        <f t="shared" si="197"/>
        <v>0</v>
      </c>
      <c r="L105" s="49">
        <f t="shared" si="197"/>
        <v>0</v>
      </c>
      <c r="M105" s="49">
        <f>M64+M76-M88-M103</f>
        <v>0</v>
      </c>
      <c r="N105" s="27"/>
      <c r="O105" s="27"/>
      <c r="P105" s="27"/>
      <c r="Q105" s="14" t="s">
        <v>72</v>
      </c>
      <c r="R105" s="49">
        <f t="shared" ref="R105:Y105" si="198">R64+R76-R88-R103</f>
        <v>0</v>
      </c>
      <c r="S105" s="49">
        <f t="shared" si="198"/>
        <v>0</v>
      </c>
      <c r="T105" s="49">
        <f t="shared" si="198"/>
        <v>0</v>
      </c>
      <c r="U105" s="49">
        <f t="shared" si="198"/>
        <v>0</v>
      </c>
      <c r="V105" s="49">
        <f t="shared" si="198"/>
        <v>0</v>
      </c>
      <c r="W105" s="49">
        <f t="shared" si="198"/>
        <v>0</v>
      </c>
      <c r="X105" s="49">
        <f t="shared" si="198"/>
        <v>0</v>
      </c>
      <c r="Y105" s="49">
        <f t="shared" si="198"/>
        <v>0</v>
      </c>
      <c r="Z105" s="49">
        <f>Z64+Z76-Z88-Z103</f>
        <v>0</v>
      </c>
      <c r="AA105" s="27"/>
      <c r="AB105" s="14" t="s">
        <v>72</v>
      </c>
      <c r="AC105" s="49">
        <f>AC64+AC76-AC88-AC103</f>
        <v>0</v>
      </c>
      <c r="AD105" s="49">
        <f>AD64+AD76-AD88-AD103</f>
        <v>0</v>
      </c>
      <c r="AE105" s="49">
        <f>AE64+AE76-AE88-AE103</f>
        <v>0</v>
      </c>
      <c r="AF105" s="27"/>
    </row>
    <row r="106" spans="1:32" ht="11.5" x14ac:dyDescent="0.25">
      <c r="A106" s="144"/>
      <c r="C106" s="27"/>
      <c r="D106" s="27"/>
      <c r="E106" s="17"/>
      <c r="F106" s="17"/>
      <c r="G106" s="17"/>
      <c r="H106" s="17"/>
      <c r="I106" s="17"/>
      <c r="J106" s="17"/>
      <c r="K106" s="17"/>
      <c r="L106" s="17"/>
      <c r="M106" s="17"/>
      <c r="N106" s="27"/>
      <c r="O106" s="27"/>
      <c r="P106" s="27"/>
      <c r="Q106" s="27"/>
      <c r="R106" s="17"/>
      <c r="S106" s="17"/>
      <c r="T106" s="17"/>
      <c r="U106" s="17"/>
      <c r="V106" s="17"/>
      <c r="W106" s="17"/>
      <c r="X106" s="17"/>
      <c r="Y106" s="17"/>
      <c r="Z106" s="17"/>
      <c r="AA106" s="27"/>
      <c r="AB106" s="27"/>
      <c r="AC106" s="17"/>
      <c r="AD106" s="17"/>
      <c r="AE106" s="17"/>
      <c r="AF106" s="27"/>
    </row>
    <row r="107" spans="1:32" ht="11.5" x14ac:dyDescent="0.25">
      <c r="B107" s="144">
        <f t="shared" ref="B107" si="199">IF(OR(G107&lt;0,J107&lt;0,M107&lt;0,T107&lt;0,W107&lt;0,Z107&lt;0),1,0)</f>
        <v>0</v>
      </c>
      <c r="C107" s="27"/>
      <c r="D107" s="13" t="s">
        <v>353</v>
      </c>
      <c r="E107" s="132">
        <v>0</v>
      </c>
      <c r="F107" s="132">
        <v>0</v>
      </c>
      <c r="G107" s="149">
        <f t="shared" ref="G107:G111" si="200">SUM(E107:F107)</f>
        <v>0</v>
      </c>
      <c r="H107" s="132">
        <v>0</v>
      </c>
      <c r="I107" s="132">
        <v>0</v>
      </c>
      <c r="J107" s="149">
        <f t="shared" ref="J107:J111" si="201">SUM(H107:I107)</f>
        <v>0</v>
      </c>
      <c r="K107" s="132">
        <v>0</v>
      </c>
      <c r="L107" s="132">
        <v>0</v>
      </c>
      <c r="M107" s="149">
        <f t="shared" ref="M107:M111" si="202">SUM(K107:L107)</f>
        <v>0</v>
      </c>
      <c r="N107" s="27"/>
      <c r="O107" s="27"/>
      <c r="P107" s="27"/>
      <c r="Q107" s="13" t="s">
        <v>353</v>
      </c>
      <c r="R107" s="132">
        <v>0</v>
      </c>
      <c r="S107" s="132">
        <v>0</v>
      </c>
      <c r="T107" s="149">
        <f t="shared" ref="T107:T111" si="203">SUM(R107:S107)</f>
        <v>0</v>
      </c>
      <c r="U107" s="132">
        <v>0</v>
      </c>
      <c r="V107" s="132">
        <v>0</v>
      </c>
      <c r="W107" s="149">
        <f t="shared" ref="W107:W111" si="204">SUM(U107:V107)</f>
        <v>0</v>
      </c>
      <c r="X107" s="132">
        <v>0</v>
      </c>
      <c r="Y107" s="132">
        <v>0</v>
      </c>
      <c r="Z107" s="149">
        <f t="shared" ref="Z107:Z111" si="205">SUM(X107:Y107)</f>
        <v>0</v>
      </c>
      <c r="AA107" s="27"/>
      <c r="AB107" s="13" t="s">
        <v>353</v>
      </c>
      <c r="AC107" s="149">
        <f t="shared" ref="AC107:AC108" si="206">T107/T$17</f>
        <v>0</v>
      </c>
      <c r="AD107" s="149">
        <f t="shared" ref="AD107:AD108" si="207">W107/W$17</f>
        <v>0</v>
      </c>
      <c r="AE107" s="149">
        <f t="shared" ref="AE107:AE108" si="208">Z107/Z$17</f>
        <v>0</v>
      </c>
      <c r="AF107" s="27"/>
    </row>
    <row r="108" spans="1:32" ht="11.5" x14ac:dyDescent="0.25">
      <c r="B108" s="144">
        <f>IF(OR(G108&lt;0,J108&lt;0,M108&lt;0,T108&lt;0,W108&lt;0,Z108&lt;0),1,0)</f>
        <v>0</v>
      </c>
      <c r="C108" s="27"/>
      <c r="D108" s="13" t="s">
        <v>354</v>
      </c>
      <c r="E108" s="132">
        <v>0</v>
      </c>
      <c r="F108" s="132">
        <v>0</v>
      </c>
      <c r="G108" s="149">
        <f t="shared" si="200"/>
        <v>0</v>
      </c>
      <c r="H108" s="132">
        <v>0</v>
      </c>
      <c r="I108" s="132">
        <v>0</v>
      </c>
      <c r="J108" s="149">
        <f t="shared" si="201"/>
        <v>0</v>
      </c>
      <c r="K108" s="132">
        <v>0</v>
      </c>
      <c r="L108" s="132">
        <v>0</v>
      </c>
      <c r="M108" s="149">
        <f t="shared" si="202"/>
        <v>0</v>
      </c>
      <c r="N108" s="27"/>
      <c r="O108" s="27"/>
      <c r="P108" s="27"/>
      <c r="Q108" s="13" t="s">
        <v>354</v>
      </c>
      <c r="R108" s="132">
        <v>0</v>
      </c>
      <c r="S108" s="132">
        <v>0</v>
      </c>
      <c r="T108" s="149">
        <f t="shared" si="203"/>
        <v>0</v>
      </c>
      <c r="U108" s="132">
        <v>0</v>
      </c>
      <c r="V108" s="132">
        <v>0</v>
      </c>
      <c r="W108" s="149">
        <f t="shared" si="204"/>
        <v>0</v>
      </c>
      <c r="X108" s="132">
        <v>0</v>
      </c>
      <c r="Y108" s="132">
        <v>0</v>
      </c>
      <c r="Z108" s="149">
        <f t="shared" si="205"/>
        <v>0</v>
      </c>
      <c r="AA108" s="27"/>
      <c r="AB108" s="13" t="s">
        <v>354</v>
      </c>
      <c r="AC108" s="149">
        <f t="shared" si="206"/>
        <v>0</v>
      </c>
      <c r="AD108" s="149">
        <f t="shared" si="207"/>
        <v>0</v>
      </c>
      <c r="AE108" s="149">
        <f t="shared" si="208"/>
        <v>0</v>
      </c>
      <c r="AF108" s="27"/>
    </row>
    <row r="109" spans="1:32" ht="11.5" x14ac:dyDescent="0.25">
      <c r="B109" s="144">
        <f t="shared" ref="B109:B111" si="209">IF(OR(G109&lt;0,J109&lt;0,M109&lt;0,T109&lt;0,W109&lt;0,Z109&lt;0),1,0)</f>
        <v>0</v>
      </c>
      <c r="C109" s="27"/>
      <c r="D109" s="13" t="s">
        <v>355</v>
      </c>
      <c r="E109" s="132">
        <v>0</v>
      </c>
      <c r="F109" s="132">
        <v>0</v>
      </c>
      <c r="G109" s="149">
        <f t="shared" si="200"/>
        <v>0</v>
      </c>
      <c r="H109" s="132">
        <v>0</v>
      </c>
      <c r="I109" s="132">
        <v>0</v>
      </c>
      <c r="J109" s="149">
        <f t="shared" si="201"/>
        <v>0</v>
      </c>
      <c r="K109" s="132">
        <v>0</v>
      </c>
      <c r="L109" s="132">
        <v>0</v>
      </c>
      <c r="M109" s="149">
        <f t="shared" si="202"/>
        <v>0</v>
      </c>
      <c r="N109" s="27"/>
      <c r="O109" s="27"/>
      <c r="P109" s="27"/>
      <c r="Q109" s="13" t="s">
        <v>355</v>
      </c>
      <c r="R109" s="132">
        <v>0</v>
      </c>
      <c r="S109" s="132">
        <v>0</v>
      </c>
      <c r="T109" s="149">
        <f t="shared" si="203"/>
        <v>0</v>
      </c>
      <c r="U109" s="132">
        <v>0</v>
      </c>
      <c r="V109" s="132">
        <v>0</v>
      </c>
      <c r="W109" s="149">
        <f t="shared" si="204"/>
        <v>0</v>
      </c>
      <c r="X109" s="132">
        <v>0</v>
      </c>
      <c r="Y109" s="132">
        <v>0</v>
      </c>
      <c r="Z109" s="149">
        <f t="shared" si="205"/>
        <v>0</v>
      </c>
      <c r="AA109" s="27"/>
      <c r="AB109" s="13" t="s">
        <v>355</v>
      </c>
      <c r="AC109" s="149">
        <f t="shared" ref="AC109:AC111" si="210">T109/T$17</f>
        <v>0</v>
      </c>
      <c r="AD109" s="149">
        <f t="shared" ref="AD109:AD111" si="211">W109/W$17</f>
        <v>0</v>
      </c>
      <c r="AE109" s="149">
        <f t="shared" ref="AE109:AE111" si="212">Z109/Z$17</f>
        <v>0</v>
      </c>
      <c r="AF109" s="27"/>
    </row>
    <row r="110" spans="1:32" ht="11.5" x14ac:dyDescent="0.25">
      <c r="B110" s="144">
        <f t="shared" si="209"/>
        <v>0</v>
      </c>
      <c r="C110" s="27"/>
      <c r="D110" s="13" t="s">
        <v>356</v>
      </c>
      <c r="E110" s="132">
        <v>0</v>
      </c>
      <c r="F110" s="132">
        <v>0</v>
      </c>
      <c r="G110" s="149">
        <f t="shared" si="200"/>
        <v>0</v>
      </c>
      <c r="H110" s="132">
        <v>0</v>
      </c>
      <c r="I110" s="132">
        <v>0</v>
      </c>
      <c r="J110" s="149">
        <f t="shared" si="201"/>
        <v>0</v>
      </c>
      <c r="K110" s="132">
        <v>0</v>
      </c>
      <c r="L110" s="132">
        <v>0</v>
      </c>
      <c r="M110" s="149">
        <f t="shared" si="202"/>
        <v>0</v>
      </c>
      <c r="N110" s="27"/>
      <c r="O110" s="27"/>
      <c r="P110" s="27"/>
      <c r="Q110" s="13" t="s">
        <v>356</v>
      </c>
      <c r="R110" s="132">
        <v>0</v>
      </c>
      <c r="S110" s="132">
        <v>0</v>
      </c>
      <c r="T110" s="149">
        <f t="shared" si="203"/>
        <v>0</v>
      </c>
      <c r="U110" s="132">
        <v>0</v>
      </c>
      <c r="V110" s="132">
        <v>0</v>
      </c>
      <c r="W110" s="149">
        <f t="shared" si="204"/>
        <v>0</v>
      </c>
      <c r="X110" s="132">
        <v>0</v>
      </c>
      <c r="Y110" s="132">
        <v>0</v>
      </c>
      <c r="Z110" s="149">
        <f t="shared" si="205"/>
        <v>0</v>
      </c>
      <c r="AA110" s="27"/>
      <c r="AB110" s="13" t="s">
        <v>356</v>
      </c>
      <c r="AC110" s="149">
        <f t="shared" si="210"/>
        <v>0</v>
      </c>
      <c r="AD110" s="149">
        <f t="shared" si="211"/>
        <v>0</v>
      </c>
      <c r="AE110" s="149">
        <f t="shared" si="212"/>
        <v>0</v>
      </c>
      <c r="AF110" s="27"/>
    </row>
    <row r="111" spans="1:32" ht="11.5" x14ac:dyDescent="0.25">
      <c r="B111" s="144">
        <f t="shared" si="209"/>
        <v>0</v>
      </c>
      <c r="C111" s="27"/>
      <c r="D111" s="13" t="s">
        <v>357</v>
      </c>
      <c r="E111" s="132">
        <v>0</v>
      </c>
      <c r="F111" s="132">
        <v>0</v>
      </c>
      <c r="G111" s="149">
        <f t="shared" si="200"/>
        <v>0</v>
      </c>
      <c r="H111" s="132">
        <v>0</v>
      </c>
      <c r="I111" s="132">
        <v>0</v>
      </c>
      <c r="J111" s="149">
        <f t="shared" si="201"/>
        <v>0</v>
      </c>
      <c r="K111" s="132">
        <v>0</v>
      </c>
      <c r="L111" s="132">
        <v>0</v>
      </c>
      <c r="M111" s="149">
        <f t="shared" si="202"/>
        <v>0</v>
      </c>
      <c r="N111" s="27"/>
      <c r="O111" s="27"/>
      <c r="P111" s="27"/>
      <c r="Q111" s="13" t="s">
        <v>357</v>
      </c>
      <c r="R111" s="132">
        <v>0</v>
      </c>
      <c r="S111" s="132">
        <v>0</v>
      </c>
      <c r="T111" s="149">
        <f t="shared" si="203"/>
        <v>0</v>
      </c>
      <c r="U111" s="132">
        <v>0</v>
      </c>
      <c r="V111" s="132">
        <v>0</v>
      </c>
      <c r="W111" s="149">
        <f t="shared" si="204"/>
        <v>0</v>
      </c>
      <c r="X111" s="132">
        <v>0</v>
      </c>
      <c r="Y111" s="132">
        <v>0</v>
      </c>
      <c r="Z111" s="149">
        <f t="shared" si="205"/>
        <v>0</v>
      </c>
      <c r="AA111" s="27"/>
      <c r="AB111" s="13" t="s">
        <v>357</v>
      </c>
      <c r="AC111" s="149">
        <f t="shared" si="210"/>
        <v>0</v>
      </c>
      <c r="AD111" s="149">
        <f t="shared" si="211"/>
        <v>0</v>
      </c>
      <c r="AE111" s="149">
        <f t="shared" si="212"/>
        <v>0</v>
      </c>
      <c r="AF111" s="27"/>
    </row>
    <row r="112" spans="1:32" ht="11.5" x14ac:dyDescent="0.25">
      <c r="A112" s="144"/>
      <c r="C112" s="27"/>
      <c r="D112" s="14" t="s">
        <v>197</v>
      </c>
      <c r="E112" s="49">
        <f t="shared" ref="E112:L112" si="213">SUM(E107:E111)</f>
        <v>0</v>
      </c>
      <c r="F112" s="49">
        <f t="shared" si="213"/>
        <v>0</v>
      </c>
      <c r="G112" s="49">
        <f t="shared" si="213"/>
        <v>0</v>
      </c>
      <c r="H112" s="49">
        <f t="shared" si="213"/>
        <v>0</v>
      </c>
      <c r="I112" s="49">
        <f t="shared" si="213"/>
        <v>0</v>
      </c>
      <c r="J112" s="49">
        <f t="shared" si="213"/>
        <v>0</v>
      </c>
      <c r="K112" s="49">
        <f t="shared" si="213"/>
        <v>0</v>
      </c>
      <c r="L112" s="49">
        <f t="shared" si="213"/>
        <v>0</v>
      </c>
      <c r="M112" s="49">
        <f>SUM(M107:M111)</f>
        <v>0</v>
      </c>
      <c r="N112" s="27"/>
      <c r="O112" s="27"/>
      <c r="P112" s="27"/>
      <c r="Q112" s="14" t="s">
        <v>197</v>
      </c>
      <c r="R112" s="49">
        <f t="shared" ref="R112:Y112" si="214">SUM(R107:R111)</f>
        <v>0</v>
      </c>
      <c r="S112" s="49">
        <f t="shared" si="214"/>
        <v>0</v>
      </c>
      <c r="T112" s="49">
        <f t="shared" si="214"/>
        <v>0</v>
      </c>
      <c r="U112" s="49">
        <f t="shared" si="214"/>
        <v>0</v>
      </c>
      <c r="V112" s="49">
        <f t="shared" si="214"/>
        <v>0</v>
      </c>
      <c r="W112" s="49">
        <f t="shared" si="214"/>
        <v>0</v>
      </c>
      <c r="X112" s="49">
        <f t="shared" si="214"/>
        <v>0</v>
      </c>
      <c r="Y112" s="49">
        <f t="shared" si="214"/>
        <v>0</v>
      </c>
      <c r="Z112" s="49">
        <f t="shared" ref="Z112" si="215">SUM(Z107:Z111)</f>
        <v>0</v>
      </c>
      <c r="AA112" s="27"/>
      <c r="AB112" s="14" t="s">
        <v>197</v>
      </c>
      <c r="AC112" s="49">
        <f t="shared" ref="AC112" si="216">SUM(AC107:AC111)</f>
        <v>0</v>
      </c>
      <c r="AD112" s="49">
        <f t="shared" ref="AD112" si="217">SUM(AD107:AD111)</f>
        <v>0</v>
      </c>
      <c r="AE112" s="49">
        <f t="shared" ref="AE112" si="218">SUM(AE107:AE111)</f>
        <v>0</v>
      </c>
      <c r="AF112" s="27"/>
    </row>
    <row r="113" spans="1:32" ht="11.5" x14ac:dyDescent="0.25">
      <c r="A113" s="144"/>
      <c r="C113" s="27"/>
      <c r="D113" s="27"/>
      <c r="E113" s="17"/>
      <c r="F113" s="17"/>
      <c r="G113" s="17"/>
      <c r="H113" s="17"/>
      <c r="I113" s="17"/>
      <c r="J113" s="17"/>
      <c r="K113" s="17"/>
      <c r="L113" s="17"/>
      <c r="M113" s="17"/>
      <c r="N113" s="27"/>
      <c r="O113" s="27"/>
      <c r="P113" s="27"/>
      <c r="Q113" s="27"/>
      <c r="R113" s="17"/>
      <c r="S113" s="17"/>
      <c r="T113" s="17"/>
      <c r="U113" s="17"/>
      <c r="V113" s="17"/>
      <c r="W113" s="17"/>
      <c r="X113" s="17"/>
      <c r="Y113" s="17"/>
      <c r="Z113" s="17"/>
      <c r="AA113" s="27"/>
      <c r="AB113" s="27"/>
      <c r="AC113" s="17"/>
      <c r="AD113" s="17"/>
      <c r="AE113" s="17"/>
      <c r="AF113" s="27"/>
    </row>
    <row r="114" spans="1:32" ht="11.5" x14ac:dyDescent="0.25">
      <c r="A114" s="144"/>
      <c r="C114" s="27"/>
      <c r="D114" s="22" t="s">
        <v>39</v>
      </c>
      <c r="E114" s="17"/>
      <c r="F114" s="17"/>
      <c r="G114" s="50">
        <f>G103+G112</f>
        <v>0</v>
      </c>
      <c r="H114" s="17"/>
      <c r="I114" s="17"/>
      <c r="J114" s="50">
        <f>J103+J112</f>
        <v>0</v>
      </c>
      <c r="K114" s="17"/>
      <c r="L114" s="17"/>
      <c r="M114" s="50">
        <f>M103+M112</f>
        <v>0</v>
      </c>
      <c r="N114" s="27"/>
      <c r="O114" s="27"/>
      <c r="P114" s="27"/>
      <c r="Q114" s="22" t="s">
        <v>39</v>
      </c>
      <c r="R114" s="17"/>
      <c r="S114" s="17"/>
      <c r="T114" s="50">
        <f>T103+T112</f>
        <v>0</v>
      </c>
      <c r="U114" s="17"/>
      <c r="V114" s="17"/>
      <c r="W114" s="50">
        <f>W103+W112</f>
        <v>0</v>
      </c>
      <c r="X114" s="17"/>
      <c r="Y114" s="17"/>
      <c r="Z114" s="50">
        <f>Z103+Z112</f>
        <v>0</v>
      </c>
      <c r="AA114" s="27"/>
      <c r="AB114" s="22" t="s">
        <v>39</v>
      </c>
      <c r="AC114" s="50">
        <f>AC103+AC112</f>
        <v>0</v>
      </c>
      <c r="AD114" s="50">
        <f t="shared" ref="AD114:AE114" si="219">AD103+AD112</f>
        <v>0</v>
      </c>
      <c r="AE114" s="50">
        <f t="shared" si="219"/>
        <v>0</v>
      </c>
      <c r="AF114" s="27"/>
    </row>
    <row r="115" spans="1:32" ht="11.5" x14ac:dyDescent="0.25">
      <c r="A115" s="144"/>
      <c r="C115" s="44"/>
      <c r="D115" s="46"/>
      <c r="E115" s="47"/>
      <c r="F115" s="47"/>
      <c r="G115" s="47"/>
      <c r="H115" s="47"/>
      <c r="I115" s="47"/>
      <c r="J115" s="47"/>
      <c r="K115" s="47"/>
      <c r="L115" s="47"/>
      <c r="M115" s="47"/>
      <c r="N115" s="44"/>
      <c r="O115" s="44"/>
      <c r="P115" s="44"/>
      <c r="Q115" s="46"/>
      <c r="R115" s="47"/>
      <c r="S115" s="47"/>
      <c r="T115" s="47"/>
      <c r="U115" s="47"/>
      <c r="V115" s="47"/>
      <c r="W115" s="47"/>
      <c r="X115" s="47"/>
      <c r="Y115" s="47"/>
      <c r="Z115" s="47"/>
      <c r="AA115" s="44"/>
      <c r="AB115" s="46"/>
      <c r="AC115" s="47"/>
      <c r="AD115" s="47"/>
      <c r="AE115" s="47"/>
      <c r="AF115" s="44"/>
    </row>
    <row r="116" spans="1:32" ht="12" x14ac:dyDescent="0.3">
      <c r="A116" s="144">
        <f>IF(OR(G116&lt;0,J116&lt;0,M116&lt;0,T116&lt;0,W116&lt;0,Z116&lt;0),1,0)</f>
        <v>0</v>
      </c>
      <c r="C116" s="44"/>
      <c r="D116" s="37" t="s">
        <v>236</v>
      </c>
      <c r="E116" s="73"/>
      <c r="F116" s="73"/>
      <c r="G116" s="132">
        <v>0</v>
      </c>
      <c r="H116" s="73"/>
      <c r="I116" s="73"/>
      <c r="J116" s="132">
        <v>0</v>
      </c>
      <c r="K116" s="73"/>
      <c r="L116" s="73"/>
      <c r="M116" s="132">
        <v>0</v>
      </c>
      <c r="N116" s="44"/>
      <c r="O116" s="44"/>
      <c r="P116" s="44"/>
      <c r="Q116" s="37" t="s">
        <v>237</v>
      </c>
      <c r="R116" s="73"/>
      <c r="S116" s="73"/>
      <c r="T116" s="132">
        <v>0</v>
      </c>
      <c r="U116" s="73"/>
      <c r="V116" s="73"/>
      <c r="W116" s="132">
        <v>0</v>
      </c>
      <c r="X116" s="73"/>
      <c r="Y116" s="73"/>
      <c r="Z116" s="132">
        <v>0</v>
      </c>
      <c r="AA116" s="44"/>
      <c r="AB116" s="37" t="s">
        <v>236</v>
      </c>
      <c r="AC116" s="149">
        <f t="shared" ref="AC116" si="220">T116/T$17</f>
        <v>0</v>
      </c>
      <c r="AD116" s="149">
        <f t="shared" ref="AD116" si="221">W116/W$17</f>
        <v>0</v>
      </c>
      <c r="AE116" s="149">
        <f t="shared" ref="AE116" si="222">Z116/Z$17</f>
        <v>0</v>
      </c>
      <c r="AF116" s="44"/>
    </row>
    <row r="117" spans="1:32" ht="12" x14ac:dyDescent="0.3">
      <c r="A117" s="144"/>
      <c r="C117" s="78"/>
      <c r="D117" s="37" t="s">
        <v>177</v>
      </c>
      <c r="E117" s="73"/>
      <c r="F117" s="73"/>
      <c r="G117" s="94" t="s">
        <v>137</v>
      </c>
      <c r="H117" s="73"/>
      <c r="I117" s="73"/>
      <c r="J117" s="94" t="s">
        <v>137</v>
      </c>
      <c r="K117" s="73"/>
      <c r="L117" s="73"/>
      <c r="M117" s="94" t="s">
        <v>137</v>
      </c>
      <c r="N117" s="78"/>
      <c r="O117" s="78"/>
      <c r="P117" s="78"/>
      <c r="Q117" s="37" t="s">
        <v>177</v>
      </c>
      <c r="R117" s="73"/>
      <c r="S117" s="73"/>
      <c r="T117" s="94" t="s">
        <v>137</v>
      </c>
      <c r="U117" s="73"/>
      <c r="V117" s="73"/>
      <c r="W117" s="94" t="s">
        <v>137</v>
      </c>
      <c r="X117" s="73"/>
      <c r="Y117" s="73"/>
      <c r="Z117" s="94" t="s">
        <v>137</v>
      </c>
      <c r="AA117" s="78"/>
      <c r="AB117" s="37" t="s">
        <v>177</v>
      </c>
      <c r="AC117" s="147" t="str">
        <f>T117</f>
        <v>No</v>
      </c>
      <c r="AD117" s="147" t="str">
        <f>W117</f>
        <v>No</v>
      </c>
      <c r="AE117" s="147" t="str">
        <f>Z117</f>
        <v>No</v>
      </c>
      <c r="AF117" s="78"/>
    </row>
    <row r="118" spans="1:32" ht="11.5" x14ac:dyDescent="0.25">
      <c r="A118" s="144"/>
      <c r="C118" s="27"/>
      <c r="D118" s="27"/>
      <c r="E118" s="68"/>
      <c r="F118" s="68"/>
      <c r="G118" s="27"/>
      <c r="H118" s="68"/>
      <c r="I118" s="68"/>
      <c r="J118" s="27"/>
      <c r="K118" s="68"/>
      <c r="L118" s="68"/>
      <c r="M118" s="27"/>
      <c r="N118" s="27"/>
      <c r="O118" s="27"/>
      <c r="P118" s="27"/>
      <c r="Q118" s="27"/>
      <c r="R118" s="68"/>
      <c r="S118" s="68"/>
      <c r="T118" s="27"/>
      <c r="U118" s="68"/>
      <c r="V118" s="68"/>
      <c r="W118" s="27"/>
      <c r="X118" s="68"/>
      <c r="Y118" s="68"/>
      <c r="Z118" s="27"/>
      <c r="AA118" s="27"/>
      <c r="AB118" s="23"/>
      <c r="AC118" s="27"/>
      <c r="AD118" s="27"/>
      <c r="AE118" s="27"/>
      <c r="AF118" s="27"/>
    </row>
    <row r="119" spans="1:32"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row>
    <row r="120" spans="1:32" ht="11.5" x14ac:dyDescent="0.25">
      <c r="B120" s="144">
        <f>1-(G120*J120*M120*AC120*AD120*AE120)</f>
        <v>0</v>
      </c>
      <c r="C120" s="27"/>
      <c r="D120" s="24" t="s">
        <v>178</v>
      </c>
      <c r="E120" s="74"/>
      <c r="F120" s="74"/>
      <c r="G120" s="121" t="b">
        <f>ABS((G112+G103+G88)-(G76+G64)) &lt; eTol</f>
        <v>1</v>
      </c>
      <c r="H120" s="74"/>
      <c r="I120" s="74"/>
      <c r="J120" s="121" t="b">
        <f>ABS((J112+J103+J88)-(J76+J64)) &lt; eTol</f>
        <v>1</v>
      </c>
      <c r="K120" s="74"/>
      <c r="L120" s="74"/>
      <c r="M120" s="121" t="b">
        <f>ABS((M112+M103+M88)-(M76+M64)) &lt; eTol</f>
        <v>1</v>
      </c>
      <c r="N120" s="27"/>
      <c r="O120" s="27"/>
      <c r="P120" s="27"/>
      <c r="Q120" s="24" t="s">
        <v>178</v>
      </c>
      <c r="R120" s="74"/>
      <c r="S120" s="74"/>
      <c r="T120" s="121" t="b">
        <f>ABS((T112+T103+T88)-(T76+T64)) &lt; eTol</f>
        <v>1</v>
      </c>
      <c r="U120" s="74"/>
      <c r="V120" s="74"/>
      <c r="W120" s="121" t="b">
        <f>ABS((W112+W103+W88)-(W76+W64)) &lt; eTol</f>
        <v>1</v>
      </c>
      <c r="X120" s="74"/>
      <c r="Y120" s="74"/>
      <c r="Z120" s="121" t="b">
        <f>ABS((Z112+Z103+Z88)-(Z76+Z64)) &lt; eTol</f>
        <v>1</v>
      </c>
      <c r="AA120" s="27"/>
      <c r="AB120" s="24" t="s">
        <v>178</v>
      </c>
      <c r="AC120" s="121" t="b">
        <f>ABS((AC112+AC103+AC88)-(AC76+AC64)) &lt; eTol</f>
        <v>1</v>
      </c>
      <c r="AD120" s="121" t="b">
        <f>ABS((AD112+AD103+AD88)-(AD76+AD64)) &lt; eTol</f>
        <v>1</v>
      </c>
      <c r="AE120" s="121" t="b">
        <f>ABS((AE112+AE103+AE88)-(AE76+AE64)) &lt; eTol</f>
        <v>1</v>
      </c>
      <c r="AF120" s="27"/>
    </row>
    <row r="121" spans="1:32" ht="11.5" x14ac:dyDescent="0.25">
      <c r="A121" s="144"/>
      <c r="C121" s="27"/>
      <c r="D121" s="23"/>
      <c r="E121" s="68"/>
      <c r="F121" s="68"/>
      <c r="G121" s="27"/>
      <c r="H121" s="68"/>
      <c r="I121" s="68"/>
      <c r="J121" s="27"/>
      <c r="K121" s="68"/>
      <c r="L121" s="68"/>
      <c r="M121" s="27"/>
      <c r="N121" s="27"/>
      <c r="O121" s="27"/>
      <c r="P121" s="27"/>
      <c r="Q121" s="23"/>
      <c r="R121" s="68"/>
      <c r="S121" s="68"/>
      <c r="T121" s="27"/>
      <c r="U121" s="68"/>
      <c r="V121" s="68"/>
      <c r="W121" s="27"/>
      <c r="X121" s="68"/>
      <c r="Y121" s="68"/>
      <c r="Z121" s="27"/>
      <c r="AA121" s="27"/>
      <c r="AB121" s="23"/>
      <c r="AC121" s="27"/>
      <c r="AD121" s="27"/>
      <c r="AE121" s="27"/>
      <c r="AF121" s="27"/>
    </row>
    <row r="122" spans="1:32" ht="13" x14ac:dyDescent="0.3">
      <c r="A122" s="144"/>
      <c r="C122" s="27"/>
      <c r="D122" s="28" t="s">
        <v>239</v>
      </c>
      <c r="E122" s="68"/>
      <c r="F122" s="68"/>
      <c r="G122" s="148" t="str">
        <f>G21</f>
        <v>31/XX/20XX</v>
      </c>
      <c r="H122" s="68"/>
      <c r="I122" s="68"/>
      <c r="J122" s="148" t="str">
        <f>J21</f>
        <v>31/XX/20XX</v>
      </c>
      <c r="K122" s="68"/>
      <c r="L122" s="68"/>
      <c r="M122" s="148" t="str">
        <f>M21</f>
        <v>31/XX/20XX</v>
      </c>
      <c r="N122" s="27"/>
      <c r="O122" s="27"/>
      <c r="P122" s="27"/>
      <c r="Q122" s="28" t="s">
        <v>240</v>
      </c>
      <c r="R122" s="68"/>
      <c r="S122" s="68"/>
      <c r="T122" s="148" t="str">
        <f>T21</f>
        <v>31/XX/20XX</v>
      </c>
      <c r="U122" s="68"/>
      <c r="V122" s="68"/>
      <c r="W122" s="148" t="str">
        <f>W21</f>
        <v>31/XX/20XX</v>
      </c>
      <c r="X122" s="68"/>
      <c r="Y122" s="68"/>
      <c r="Z122" s="148" t="str">
        <f>Z21</f>
        <v>31/XX/20XX</v>
      </c>
      <c r="AA122" s="27"/>
      <c r="AB122" s="28" t="s">
        <v>239</v>
      </c>
      <c r="AC122" s="148" t="str">
        <f>AC21</f>
        <v>31/XX/20XX</v>
      </c>
      <c r="AD122" s="148" t="str">
        <f>AD21</f>
        <v>31/XX/20XX</v>
      </c>
      <c r="AE122" s="148" t="str">
        <f>AE21</f>
        <v>31/XX/20XX</v>
      </c>
      <c r="AF122" s="27"/>
    </row>
    <row r="123" spans="1:32" ht="11.5" x14ac:dyDescent="0.25">
      <c r="A123" s="144"/>
      <c r="C123" s="27"/>
      <c r="D123" s="13" t="s">
        <v>244</v>
      </c>
      <c r="E123" s="68"/>
      <c r="F123" s="68"/>
      <c r="G123" s="132">
        <v>0</v>
      </c>
      <c r="H123" s="68"/>
      <c r="I123" s="68"/>
      <c r="J123" s="132">
        <v>0</v>
      </c>
      <c r="K123" s="68"/>
      <c r="L123" s="68"/>
      <c r="M123" s="132">
        <v>0</v>
      </c>
      <c r="N123" s="27"/>
      <c r="O123" s="27"/>
      <c r="P123" s="27"/>
      <c r="Q123" s="13" t="s">
        <v>244</v>
      </c>
      <c r="R123" s="68"/>
      <c r="S123" s="68"/>
      <c r="T123" s="132">
        <v>0</v>
      </c>
      <c r="U123" s="68"/>
      <c r="V123" s="68"/>
      <c r="W123" s="132">
        <v>0</v>
      </c>
      <c r="X123" s="68"/>
      <c r="Y123" s="68"/>
      <c r="Z123" s="132">
        <v>0</v>
      </c>
      <c r="AA123" s="27"/>
      <c r="AB123" s="13" t="s">
        <v>244</v>
      </c>
      <c r="AC123" s="149">
        <f>T123/T$16</f>
        <v>0</v>
      </c>
      <c r="AD123" s="149">
        <f t="shared" ref="AD123:AD124" si="223">W123/W$16</f>
        <v>0</v>
      </c>
      <c r="AE123" s="149">
        <f t="shared" ref="AE123:AE124" si="224">Z123/Z$16</f>
        <v>0</v>
      </c>
      <c r="AF123" s="27"/>
    </row>
    <row r="124" spans="1:32" ht="11.5" x14ac:dyDescent="0.25">
      <c r="A124" s="144">
        <f>IF(OR(G124&gt;0,J124&gt;0,M124&gt;0,T124&gt;0,W124&gt;0,Z124&gt;0),1,0)</f>
        <v>0</v>
      </c>
      <c r="C124" s="27"/>
      <c r="D124" s="63" t="s">
        <v>184</v>
      </c>
      <c r="E124" s="68"/>
      <c r="F124" s="68"/>
      <c r="G124" s="132">
        <v>0</v>
      </c>
      <c r="H124" s="68"/>
      <c r="I124" s="68"/>
      <c r="J124" s="132">
        <v>0</v>
      </c>
      <c r="K124" s="68"/>
      <c r="L124" s="68"/>
      <c r="M124" s="132">
        <v>0</v>
      </c>
      <c r="N124" s="27"/>
      <c r="O124" s="27"/>
      <c r="P124" s="27"/>
      <c r="Q124" s="63" t="s">
        <v>184</v>
      </c>
      <c r="R124" s="68"/>
      <c r="S124" s="68"/>
      <c r="T124" s="132">
        <v>0</v>
      </c>
      <c r="U124" s="68"/>
      <c r="V124" s="68"/>
      <c r="W124" s="132">
        <v>0</v>
      </c>
      <c r="X124" s="68"/>
      <c r="Y124" s="68"/>
      <c r="Z124" s="132">
        <v>0</v>
      </c>
      <c r="AA124" s="27"/>
      <c r="AB124" s="63" t="s">
        <v>184</v>
      </c>
      <c r="AC124" s="149">
        <f t="shared" ref="AC124" si="225">T124/T$16</f>
        <v>0</v>
      </c>
      <c r="AD124" s="149">
        <f t="shared" si="223"/>
        <v>0</v>
      </c>
      <c r="AE124" s="149">
        <f t="shared" si="224"/>
        <v>0</v>
      </c>
      <c r="AF124" s="27"/>
    </row>
    <row r="125" spans="1:32" ht="11.5" x14ac:dyDescent="0.25">
      <c r="A125" s="144"/>
      <c r="C125" s="27"/>
      <c r="D125" s="14" t="s">
        <v>243</v>
      </c>
      <c r="E125" s="68"/>
      <c r="F125" s="68"/>
      <c r="G125" s="49">
        <f>SUM(G123:G124)</f>
        <v>0</v>
      </c>
      <c r="H125" s="68"/>
      <c r="I125" s="68"/>
      <c r="J125" s="49">
        <f>SUM(J123:J124)</f>
        <v>0</v>
      </c>
      <c r="K125" s="68"/>
      <c r="L125" s="68"/>
      <c r="M125" s="49">
        <f>SUM(M123:M124)</f>
        <v>0</v>
      </c>
      <c r="N125" s="27"/>
      <c r="O125" s="27"/>
      <c r="P125" s="27"/>
      <c r="Q125" s="14" t="s">
        <v>243</v>
      </c>
      <c r="R125" s="68"/>
      <c r="S125" s="68"/>
      <c r="T125" s="49">
        <f>SUM(T123:T124)</f>
        <v>0</v>
      </c>
      <c r="U125" s="68"/>
      <c r="V125" s="68"/>
      <c r="W125" s="49">
        <f>SUM(W123:W124)</f>
        <v>0</v>
      </c>
      <c r="X125" s="68"/>
      <c r="Y125" s="68"/>
      <c r="Z125" s="49">
        <f>SUM(Z123:Z124)</f>
        <v>0</v>
      </c>
      <c r="AA125" s="27"/>
      <c r="AB125" s="14" t="s">
        <v>243</v>
      </c>
      <c r="AC125" s="49">
        <f>SUM(AC123:AC124)</f>
        <v>0</v>
      </c>
      <c r="AD125" s="49">
        <f>SUM(AD123:AD124)</f>
        <v>0</v>
      </c>
      <c r="AE125" s="49">
        <f>SUM(AE123:AE124)</f>
        <v>0</v>
      </c>
      <c r="AF125" s="27"/>
    </row>
    <row r="126" spans="1:32" ht="11.5" x14ac:dyDescent="0.25">
      <c r="A126" s="144"/>
      <c r="C126" s="27"/>
      <c r="D126" s="16"/>
      <c r="E126" s="68"/>
      <c r="F126" s="68"/>
      <c r="G126" s="27"/>
      <c r="H126" s="68"/>
      <c r="I126" s="68"/>
      <c r="J126" s="27"/>
      <c r="K126" s="68"/>
      <c r="L126" s="68"/>
      <c r="M126" s="27"/>
      <c r="N126" s="27"/>
      <c r="O126" s="27"/>
      <c r="P126" s="27"/>
      <c r="Q126" s="16"/>
      <c r="R126" s="68"/>
      <c r="S126" s="68"/>
      <c r="T126" s="27"/>
      <c r="U126" s="68"/>
      <c r="V126" s="68"/>
      <c r="W126" s="27"/>
      <c r="X126" s="68"/>
      <c r="Y126" s="68"/>
      <c r="Z126" s="27"/>
      <c r="AA126" s="27"/>
      <c r="AB126" s="16"/>
      <c r="AC126" s="27"/>
      <c r="AD126" s="27"/>
      <c r="AE126" s="27"/>
      <c r="AF126" s="27"/>
    </row>
    <row r="127" spans="1:32" ht="11.5" x14ac:dyDescent="0.25">
      <c r="A127" s="144"/>
      <c r="C127" s="27"/>
      <c r="D127" s="13" t="s">
        <v>179</v>
      </c>
      <c r="E127" s="68"/>
      <c r="F127" s="68"/>
      <c r="G127" s="132">
        <v>0</v>
      </c>
      <c r="H127" s="68"/>
      <c r="I127" s="68"/>
      <c r="J127" s="132">
        <v>0</v>
      </c>
      <c r="K127" s="68"/>
      <c r="L127" s="68"/>
      <c r="M127" s="132">
        <v>0</v>
      </c>
      <c r="N127" s="27"/>
      <c r="O127" s="27"/>
      <c r="P127" s="27"/>
      <c r="Q127" s="13" t="s">
        <v>179</v>
      </c>
      <c r="R127" s="68"/>
      <c r="S127" s="68"/>
      <c r="T127" s="132">
        <v>0</v>
      </c>
      <c r="U127" s="68"/>
      <c r="V127" s="68"/>
      <c r="W127" s="132">
        <v>0</v>
      </c>
      <c r="X127" s="68"/>
      <c r="Y127" s="68"/>
      <c r="Z127" s="132">
        <v>0</v>
      </c>
      <c r="AA127" s="27"/>
      <c r="AB127" s="13" t="s">
        <v>179</v>
      </c>
      <c r="AC127" s="149">
        <f t="shared" ref="AC127" si="226">T127/T$17</f>
        <v>0</v>
      </c>
      <c r="AD127" s="149">
        <f t="shared" ref="AD127" si="227">W127/W$17</f>
        <v>0</v>
      </c>
      <c r="AE127" s="149">
        <f t="shared" ref="AE127" si="228">Z127/Z$17</f>
        <v>0</v>
      </c>
      <c r="AF127" s="27"/>
    </row>
    <row r="128" spans="1:32" ht="11.5" x14ac:dyDescent="0.25">
      <c r="A128" s="144"/>
      <c r="C128" s="27"/>
      <c r="D128" s="27"/>
      <c r="E128" s="68"/>
      <c r="F128" s="68"/>
      <c r="G128" s="27"/>
      <c r="H128" s="27"/>
      <c r="I128" s="27"/>
      <c r="J128" s="27"/>
      <c r="K128" s="27"/>
      <c r="L128" s="27"/>
      <c r="M128" s="27"/>
      <c r="N128" s="27"/>
      <c r="O128" s="27"/>
      <c r="P128" s="27"/>
      <c r="Q128" s="27"/>
      <c r="R128" s="68"/>
      <c r="S128" s="68"/>
      <c r="T128" s="27"/>
      <c r="U128" s="27"/>
      <c r="V128" s="27"/>
      <c r="W128" s="27"/>
      <c r="X128" s="27"/>
      <c r="Y128" s="27"/>
      <c r="Z128" s="27"/>
      <c r="AA128" s="27"/>
      <c r="AB128" s="27"/>
      <c r="AC128" s="27"/>
      <c r="AD128" s="27"/>
      <c r="AE128" s="27"/>
      <c r="AF128" s="27"/>
    </row>
    <row r="129" spans="1:32" ht="13" x14ac:dyDescent="0.3">
      <c r="A129" s="144"/>
      <c r="C129" s="27"/>
      <c r="D129" s="67" t="s">
        <v>180</v>
      </c>
      <c r="E129" s="68"/>
      <c r="F129" s="68"/>
      <c r="G129" s="49">
        <f>G78+G79+G85+G87+G94+G95+G100+G102-G74</f>
        <v>0</v>
      </c>
      <c r="H129" s="27"/>
      <c r="I129" s="27"/>
      <c r="J129" s="49">
        <f>J78+J79+J85+J87+J94+J95+J100+J102-J74</f>
        <v>0</v>
      </c>
      <c r="K129" s="27"/>
      <c r="L129" s="27"/>
      <c r="M129" s="49">
        <f>M78+M79+M85+M87+M94+M95+M100+M102-M74</f>
        <v>0</v>
      </c>
      <c r="N129" s="27"/>
      <c r="O129" s="27"/>
      <c r="P129" s="68"/>
      <c r="Q129" s="67" t="s">
        <v>180</v>
      </c>
      <c r="R129" s="68"/>
      <c r="S129" s="68"/>
      <c r="T129" s="49">
        <f t="shared" ref="T129" si="229">T78+T79+T85+T87+T94+T95+T100+T102-T74</f>
        <v>0</v>
      </c>
      <c r="U129" s="68"/>
      <c r="V129" s="68"/>
      <c r="W129" s="49">
        <f t="shared" ref="W129" si="230">W78+W79+W85+W87+W94+W95+W100+W102-W74</f>
        <v>0</v>
      </c>
      <c r="X129" s="68"/>
      <c r="Y129" s="68"/>
      <c r="Z129" s="49">
        <f t="shared" ref="Z129" si="231">Z78+Z79+Z85+Z87+Z94+Z95+Z100+Z102-Z74</f>
        <v>0</v>
      </c>
      <c r="AA129" s="68"/>
      <c r="AB129" s="67" t="s">
        <v>180</v>
      </c>
      <c r="AC129" s="49">
        <f t="shared" ref="AC129:AE129" si="232">AC78+AC79+AC85+AC87+AC94+AC95+AC100+AC102-AC74</f>
        <v>0</v>
      </c>
      <c r="AD129" s="49">
        <f t="shared" si="232"/>
        <v>0</v>
      </c>
      <c r="AE129" s="49">
        <f t="shared" si="232"/>
        <v>0</v>
      </c>
      <c r="AF129" s="27"/>
    </row>
    <row r="130" spans="1:32" ht="13" x14ac:dyDescent="0.3">
      <c r="A130" s="144"/>
      <c r="C130" s="27"/>
      <c r="D130" s="67" t="s">
        <v>313</v>
      </c>
      <c r="E130" s="68"/>
      <c r="F130" s="68"/>
      <c r="G130" s="49">
        <f>'RAG Thresholds'!$D$27</f>
        <v>0</v>
      </c>
      <c r="H130" s="27"/>
      <c r="I130" s="27"/>
      <c r="J130" s="49">
        <f>'RAG Thresholds'!$D$27</f>
        <v>0</v>
      </c>
      <c r="K130" s="27"/>
      <c r="L130" s="27"/>
      <c r="M130" s="49">
        <f>'RAG Thresholds'!$D$27</f>
        <v>0</v>
      </c>
      <c r="N130" s="27"/>
      <c r="O130" s="27"/>
      <c r="P130" s="68"/>
      <c r="Q130" s="67" t="s">
        <v>313</v>
      </c>
      <c r="R130" s="68"/>
      <c r="S130" s="68"/>
      <c r="T130" s="49">
        <f>'RAG Thresholds'!$D$27</f>
        <v>0</v>
      </c>
      <c r="U130" s="68"/>
      <c r="V130" s="68"/>
      <c r="W130" s="49">
        <f>'RAG Thresholds'!$D$27</f>
        <v>0</v>
      </c>
      <c r="X130" s="68"/>
      <c r="Y130" s="68"/>
      <c r="Z130" s="49">
        <f>'RAG Thresholds'!$D$27</f>
        <v>0</v>
      </c>
      <c r="AA130" s="68"/>
      <c r="AB130" s="67" t="s">
        <v>313</v>
      </c>
      <c r="AC130" s="49">
        <f>$G$130</f>
        <v>0</v>
      </c>
      <c r="AD130" s="49">
        <f>$J$130</f>
        <v>0</v>
      </c>
      <c r="AE130" s="49">
        <f>$M$130</f>
        <v>0</v>
      </c>
      <c r="AF130" s="27"/>
    </row>
    <row r="131" spans="1:32" ht="11.5" x14ac:dyDescent="0.25">
      <c r="A131" s="144"/>
      <c r="C131" s="27"/>
      <c r="D131" s="27"/>
      <c r="E131" s="68"/>
      <c r="F131" s="68"/>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row>
    <row r="132" spans="1:32" ht="11.5" x14ac:dyDescent="0.25">
      <c r="A132" s="144"/>
      <c r="C132" s="44"/>
      <c r="D132" s="44"/>
      <c r="E132" s="68"/>
      <c r="F132" s="68"/>
      <c r="G132" s="45"/>
      <c r="H132" s="45"/>
      <c r="I132" s="45"/>
      <c r="J132" s="45"/>
      <c r="K132" s="45"/>
      <c r="L132" s="45"/>
      <c r="M132" s="45"/>
      <c r="N132" s="44"/>
      <c r="O132" s="44"/>
      <c r="P132" s="44"/>
      <c r="Q132" s="44"/>
      <c r="R132" s="45"/>
      <c r="S132" s="45"/>
      <c r="T132" s="45"/>
      <c r="U132" s="45"/>
      <c r="V132" s="45"/>
      <c r="W132" s="45"/>
      <c r="X132" s="45"/>
      <c r="Y132" s="45"/>
      <c r="Z132" s="45"/>
      <c r="AA132" s="44"/>
      <c r="AB132" s="44"/>
      <c r="AC132" s="45"/>
      <c r="AD132" s="45"/>
      <c r="AE132" s="45"/>
      <c r="AF132" s="44"/>
    </row>
    <row r="133" spans="1:32" ht="11.5" x14ac:dyDescent="0.25">
      <c r="A133" s="144"/>
      <c r="C133" s="27"/>
      <c r="D133" s="146" t="s">
        <v>60</v>
      </c>
      <c r="E133" s="27"/>
      <c r="F133" s="27"/>
      <c r="G133" s="27"/>
      <c r="H133" s="45"/>
      <c r="I133" s="45"/>
      <c r="J133" s="27"/>
      <c r="K133" s="45"/>
      <c r="L133" s="45"/>
      <c r="M133" s="27"/>
      <c r="N133" s="27"/>
      <c r="O133" s="27"/>
      <c r="P133" s="27"/>
      <c r="Q133" s="27"/>
      <c r="R133" s="27"/>
      <c r="S133" s="27"/>
      <c r="T133" s="27"/>
      <c r="U133" s="27"/>
      <c r="V133" s="27"/>
      <c r="W133" s="27"/>
      <c r="X133" s="27"/>
      <c r="Y133" s="27"/>
      <c r="Z133" s="27"/>
      <c r="AA133" s="27"/>
      <c r="AB133" s="146" t="s">
        <v>60</v>
      </c>
      <c r="AC133" s="27"/>
      <c r="AD133" s="27"/>
      <c r="AE133" s="27"/>
      <c r="AF133" s="27"/>
    </row>
    <row r="134" spans="1:32" ht="11.5" x14ac:dyDescent="0.25">
      <c r="A134" s="144"/>
      <c r="C134" s="27"/>
      <c r="D134" s="91" t="s">
        <v>159</v>
      </c>
      <c r="E134" s="27"/>
      <c r="F134" s="27"/>
      <c r="G134" s="150" t="e">
        <f>G32/G130</f>
        <v>#DIV/0!</v>
      </c>
      <c r="H134" s="45"/>
      <c r="I134" s="45"/>
      <c r="J134" s="150" t="e">
        <f>J32/J130</f>
        <v>#DIV/0!</v>
      </c>
      <c r="K134" s="45"/>
      <c r="L134" s="45"/>
      <c r="M134" s="150" t="e">
        <f>M32/M130</f>
        <v>#DIV/0!</v>
      </c>
      <c r="N134" s="27"/>
      <c r="O134" s="27"/>
      <c r="P134" s="27"/>
      <c r="Q134" s="27"/>
      <c r="R134" s="27"/>
      <c r="S134" s="27"/>
      <c r="T134" s="27"/>
      <c r="U134" s="27"/>
      <c r="V134" s="27"/>
      <c r="W134" s="27"/>
      <c r="X134" s="27"/>
      <c r="Y134" s="27"/>
      <c r="Z134" s="27"/>
      <c r="AA134" s="27"/>
      <c r="AB134" s="91" t="s">
        <v>159</v>
      </c>
      <c r="AC134" s="150" t="e">
        <f t="shared" ref="AC134:AE134" si="233">AC32/AC130</f>
        <v>#DIV/0!</v>
      </c>
      <c r="AD134" s="150" t="e">
        <f t="shared" si="233"/>
        <v>#DIV/0!</v>
      </c>
      <c r="AE134" s="150" t="e">
        <f t="shared" si="233"/>
        <v>#DIV/0!</v>
      </c>
      <c r="AF134" s="27"/>
    </row>
    <row r="135" spans="1:32" ht="11.5" x14ac:dyDescent="0.25">
      <c r="A135" s="144"/>
      <c r="C135" s="27"/>
      <c r="D135" s="91" t="s">
        <v>64</v>
      </c>
      <c r="E135" s="27"/>
      <c r="F135" s="27"/>
      <c r="G135" s="151">
        <f>IF(G32=0,0,G39/G32)</f>
        <v>0</v>
      </c>
      <c r="H135" s="45"/>
      <c r="I135" s="45"/>
      <c r="J135" s="151">
        <f>IF(J32=0,0,J39/J32)</f>
        <v>0</v>
      </c>
      <c r="K135" s="45"/>
      <c r="L135" s="45"/>
      <c r="M135" s="151">
        <f>IF(M32=0,0,M39/M32)</f>
        <v>0</v>
      </c>
      <c r="N135" s="27"/>
      <c r="O135" s="27"/>
      <c r="P135" s="27"/>
      <c r="Q135" s="27"/>
      <c r="R135" s="27"/>
      <c r="S135" s="27"/>
      <c r="T135" s="27"/>
      <c r="U135" s="27"/>
      <c r="V135" s="27"/>
      <c r="W135" s="27"/>
      <c r="X135" s="27"/>
      <c r="Y135" s="27"/>
      <c r="Z135" s="27"/>
      <c r="AA135" s="27"/>
      <c r="AB135" s="91" t="s">
        <v>64</v>
      </c>
      <c r="AC135" s="151">
        <f t="shared" ref="AC135:AE135" si="234">IF(AC32=0,0,AC39/AC32)</f>
        <v>0</v>
      </c>
      <c r="AD135" s="151">
        <f t="shared" si="234"/>
        <v>0</v>
      </c>
      <c r="AE135" s="151">
        <f t="shared" si="234"/>
        <v>0</v>
      </c>
      <c r="AF135" s="27"/>
    </row>
    <row r="136" spans="1:32" ht="11.5" x14ac:dyDescent="0.25">
      <c r="A136" s="144"/>
      <c r="C136" s="27"/>
      <c r="D136" s="91" t="s">
        <v>245</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27"/>
      <c r="P136" s="27"/>
      <c r="Q136" s="27"/>
      <c r="R136" s="27"/>
      <c r="S136" s="27"/>
      <c r="T136" s="27"/>
      <c r="U136" s="27"/>
      <c r="V136" s="27"/>
      <c r="W136" s="27"/>
      <c r="X136" s="27"/>
      <c r="Y136" s="27"/>
      <c r="Z136" s="27"/>
      <c r="AA136" s="27"/>
      <c r="AB136" s="91" t="s">
        <v>245</v>
      </c>
      <c r="AC136" s="151" t="str">
        <f t="shared" ref="AC136:AE136" si="235">IF(AC125=0,"N/A",  IF(  OR(  AC125  &lt;  0,  (AC78+AC79+AC85+AC87+AC94+AC95+AC100+AC102-AC74)  &lt;=  0  ),  0,  AC125/(AC78+AC79+AC85+AC87+AC94+AC95+AC100+AC102-AC74)  )  )</f>
        <v>N/A</v>
      </c>
      <c r="AD136" s="151" t="str">
        <f t="shared" si="235"/>
        <v>N/A</v>
      </c>
      <c r="AE136" s="151" t="str">
        <f t="shared" si="235"/>
        <v>N/A</v>
      </c>
      <c r="AF136" s="27"/>
    </row>
    <row r="137" spans="1:32" ht="11.5" x14ac:dyDescent="0.25">
      <c r="A137" s="144"/>
      <c r="C137" s="27"/>
      <c r="D137" s="91" t="s">
        <v>73</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27"/>
      <c r="P137" s="27"/>
      <c r="Q137" s="27"/>
      <c r="R137" s="27"/>
      <c r="S137" s="27"/>
      <c r="T137" s="27"/>
      <c r="U137" s="27"/>
      <c r="V137" s="27"/>
      <c r="W137" s="27"/>
      <c r="X137" s="27"/>
      <c r="Y137" s="27"/>
      <c r="Z137" s="27"/>
      <c r="AA137" s="27"/>
      <c r="AB137" s="91" t="s">
        <v>73</v>
      </c>
      <c r="AC137" s="150" t="e">
        <f t="shared" ref="AC137:AE137" si="236">IF(   (AC78+AC79+AC85+AC87+AC94+AC95+AC100+AC102-AC74)/(AC$39-AC$55)   &lt;=  0,  0,  (AC78+AC79+AC85+AC87+AC94+AC95+AC100+AC102-AC74)/(AC$39-AC$55)  )</f>
        <v>#DIV/0!</v>
      </c>
      <c r="AD137" s="150" t="e">
        <f t="shared" si="236"/>
        <v>#DIV/0!</v>
      </c>
      <c r="AE137" s="150" t="e">
        <f t="shared" si="236"/>
        <v>#DIV/0!</v>
      </c>
      <c r="AF137" s="27"/>
    </row>
    <row r="138" spans="1:32" ht="11.5" x14ac:dyDescent="0.25">
      <c r="A138" s="144"/>
      <c r="C138" s="27"/>
      <c r="D138" s="91" t="s">
        <v>77</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27"/>
      <c r="P138" s="27"/>
      <c r="Q138" s="27"/>
      <c r="R138" s="27"/>
      <c r="S138" s="27"/>
      <c r="T138" s="27"/>
      <c r="U138" s="27"/>
      <c r="V138" s="27"/>
      <c r="W138" s="27"/>
      <c r="X138" s="27"/>
      <c r="Y138" s="27"/>
      <c r="Z138" s="27"/>
      <c r="AA138" s="27"/>
      <c r="AB138" s="91" t="s">
        <v>77</v>
      </c>
      <c r="AC138" s="150" t="e">
        <f t="shared" ref="AC138:AD138" si="237">IF(   (AC78+AC79+AC85+AC87+AC94+AC95+AC100+AC102-AC74-(AC61-AC96))/(AC39-AC55)   &lt;=  0,  0,  (AC78+AC79+AC85+AC87+AC94+AC95+AC100+AC102-AC74-(AC61-AC96))/(AC39-AC55)  )</f>
        <v>#DIV/0!</v>
      </c>
      <c r="AD138" s="150" t="e">
        <f t="shared" si="237"/>
        <v>#DIV/0!</v>
      </c>
      <c r="AE138" s="150" t="e">
        <f>IF(   (AE78+AE79+AE85+AE87+AE94+AE95+AE100+AE102-AE74-(AE61-AE96))/(AE39-AE55)   &lt;=  0,  0,  (AE78+AE79+AE85+AE87+AE94+AE95+AE100+AE102-AE74-(AE61-AE96))/(AE39-AE55)  )</f>
        <v>#DIV/0!</v>
      </c>
      <c r="AF138" s="27"/>
    </row>
    <row r="139" spans="1:32" ht="11.5" x14ac:dyDescent="0.25">
      <c r="A139" s="144"/>
      <c r="C139" s="27"/>
      <c r="D139" s="91" t="s">
        <v>71</v>
      </c>
      <c r="E139" s="27"/>
      <c r="F139" s="27"/>
      <c r="G139" s="150" t="e">
        <f>G39/-(G45+G30)</f>
        <v>#DIV/0!</v>
      </c>
      <c r="H139" s="45"/>
      <c r="I139" s="45"/>
      <c r="J139" s="150" t="e">
        <f>J39/-(J45+J30)</f>
        <v>#DIV/0!</v>
      </c>
      <c r="K139" s="45"/>
      <c r="L139" s="45"/>
      <c r="M139" s="150" t="e">
        <f>M39/-(M45+M30)</f>
        <v>#DIV/0!</v>
      </c>
      <c r="N139" s="27"/>
      <c r="O139" s="27"/>
      <c r="P139" s="27"/>
      <c r="Q139" s="27"/>
      <c r="R139" s="27"/>
      <c r="S139" s="27"/>
      <c r="T139" s="27"/>
      <c r="U139" s="27"/>
      <c r="V139" s="27"/>
      <c r="W139" s="27"/>
      <c r="X139" s="27"/>
      <c r="Y139" s="27"/>
      <c r="Z139" s="27"/>
      <c r="AA139" s="27"/>
      <c r="AB139" s="91" t="s">
        <v>71</v>
      </c>
      <c r="AC139" s="150" t="e">
        <f t="shared" ref="AC139:AE139" si="238">AC39/-(AC45+AC30)</f>
        <v>#DIV/0!</v>
      </c>
      <c r="AD139" s="150" t="e">
        <f t="shared" si="238"/>
        <v>#DIV/0!</v>
      </c>
      <c r="AE139" s="150" t="e">
        <f t="shared" si="238"/>
        <v>#DIV/0!</v>
      </c>
      <c r="AF139" s="27"/>
    </row>
    <row r="140" spans="1:32" ht="11.5" x14ac:dyDescent="0.25">
      <c r="A140" s="144"/>
      <c r="C140" s="27"/>
      <c r="D140" s="91" t="s">
        <v>74</v>
      </c>
      <c r="E140" s="27"/>
      <c r="F140" s="27"/>
      <c r="G140" s="150" t="e">
        <f>(G76-G66)/G88</f>
        <v>#DIV/0!</v>
      </c>
      <c r="H140" s="45"/>
      <c r="I140" s="45"/>
      <c r="J140" s="150" t="e">
        <f>(J76-J66)/J88</f>
        <v>#DIV/0!</v>
      </c>
      <c r="K140" s="45"/>
      <c r="L140" s="45"/>
      <c r="M140" s="150" t="e">
        <f>(M76-M66)/M88</f>
        <v>#DIV/0!</v>
      </c>
      <c r="N140" s="27"/>
      <c r="O140" s="27"/>
      <c r="P140" s="27"/>
      <c r="Q140" s="27"/>
      <c r="R140" s="27"/>
      <c r="S140" s="27"/>
      <c r="T140" s="27"/>
      <c r="U140" s="27"/>
      <c r="V140" s="27"/>
      <c r="W140" s="27"/>
      <c r="X140" s="27"/>
      <c r="Y140" s="27"/>
      <c r="Z140" s="27"/>
      <c r="AA140" s="27"/>
      <c r="AB140" s="91" t="s">
        <v>74</v>
      </c>
      <c r="AC140" s="150" t="e">
        <f t="shared" ref="AC140:AE140" si="239">(AC76-AC66)/AC88</f>
        <v>#DIV/0!</v>
      </c>
      <c r="AD140" s="150" t="e">
        <f t="shared" si="239"/>
        <v>#DIV/0!</v>
      </c>
      <c r="AE140" s="150" t="e">
        <f t="shared" si="239"/>
        <v>#DIV/0!</v>
      </c>
      <c r="AF140" s="27"/>
    </row>
    <row r="141" spans="1:32" ht="11.5" x14ac:dyDescent="0.25">
      <c r="A141" s="144"/>
      <c r="C141" s="27"/>
      <c r="D141" s="91" t="s">
        <v>75</v>
      </c>
      <c r="E141" s="27"/>
      <c r="F141" s="27"/>
      <c r="G141" s="150">
        <f>G112</f>
        <v>0</v>
      </c>
      <c r="H141" s="45"/>
      <c r="I141" s="45"/>
      <c r="J141" s="150">
        <f>J112</f>
        <v>0</v>
      </c>
      <c r="K141" s="45"/>
      <c r="L141" s="45"/>
      <c r="M141" s="150">
        <f>M112</f>
        <v>0</v>
      </c>
      <c r="N141" s="27"/>
      <c r="O141" s="27"/>
      <c r="P141" s="27"/>
      <c r="Q141" s="27"/>
      <c r="R141" s="27"/>
      <c r="S141" s="27"/>
      <c r="T141" s="27"/>
      <c r="U141" s="27"/>
      <c r="V141" s="27"/>
      <c r="W141" s="27"/>
      <c r="X141" s="27"/>
      <c r="Y141" s="27"/>
      <c r="Z141" s="27"/>
      <c r="AA141" s="27"/>
      <c r="AB141" s="91" t="s">
        <v>75</v>
      </c>
      <c r="AC141" s="150">
        <f t="shared" ref="AC141:AE141" si="240">AC112</f>
        <v>0</v>
      </c>
      <c r="AD141" s="150">
        <f t="shared" si="240"/>
        <v>0</v>
      </c>
      <c r="AE141" s="150">
        <f t="shared" si="240"/>
        <v>0</v>
      </c>
      <c r="AF141" s="27"/>
    </row>
    <row r="142" spans="1:32" ht="11.5" x14ac:dyDescent="0.25">
      <c r="A142" s="144"/>
      <c r="C142" s="27"/>
      <c r="D142" s="91" t="s">
        <v>76</v>
      </c>
      <c r="E142" s="27"/>
      <c r="F142" s="27"/>
      <c r="G142" s="151" t="e">
        <f>(G116+G62+G73)/(G58+G60+G59+G76)</f>
        <v>#DIV/0!</v>
      </c>
      <c r="H142" s="45"/>
      <c r="I142" s="45"/>
      <c r="J142" s="151" t="e">
        <f>(J116+J62+J73)/(J58+J60+J59+J76)</f>
        <v>#DIV/0!</v>
      </c>
      <c r="K142" s="45"/>
      <c r="L142" s="45"/>
      <c r="M142" s="151" t="e">
        <f>(M116+M62+M73)/(M58+M60+M59+M76)</f>
        <v>#DIV/0!</v>
      </c>
      <c r="N142" s="27"/>
      <c r="O142" s="27"/>
      <c r="P142" s="27"/>
      <c r="Q142" s="27"/>
      <c r="R142" s="27"/>
      <c r="S142" s="27"/>
      <c r="T142" s="27"/>
      <c r="U142" s="27"/>
      <c r="V142" s="27"/>
      <c r="W142" s="27"/>
      <c r="X142" s="27"/>
      <c r="Y142" s="27"/>
      <c r="Z142" s="27"/>
      <c r="AA142" s="27"/>
      <c r="AB142" s="91" t="s">
        <v>76</v>
      </c>
      <c r="AC142" s="151" t="e">
        <f t="shared" ref="AC142:AE142" si="241">(AC116+AC62+AC73)/(AC58+AC60+AC59+AC76)</f>
        <v>#DIV/0!</v>
      </c>
      <c r="AD142" s="151" t="e">
        <f t="shared" si="241"/>
        <v>#DIV/0!</v>
      </c>
      <c r="AE142" s="151" t="e">
        <f t="shared" si="241"/>
        <v>#DIV/0!</v>
      </c>
      <c r="AF142" s="27"/>
    </row>
    <row r="143" spans="1:32" ht="11.5" x14ac:dyDescent="0.25">
      <c r="A143" s="144"/>
      <c r="C143" s="27"/>
      <c r="D143" s="42"/>
      <c r="E143" s="27"/>
      <c r="F143" s="27"/>
      <c r="G143" s="48"/>
      <c r="H143" s="45"/>
      <c r="I143" s="45"/>
      <c r="J143" s="48"/>
      <c r="K143" s="45"/>
      <c r="L143" s="45"/>
      <c r="M143" s="48"/>
      <c r="N143" s="27"/>
      <c r="O143" s="27"/>
      <c r="P143" s="27"/>
      <c r="Q143" s="27"/>
      <c r="R143" s="27"/>
      <c r="S143" s="27"/>
      <c r="T143" s="27"/>
      <c r="U143" s="27"/>
      <c r="V143" s="27"/>
      <c r="W143" s="27"/>
      <c r="X143" s="27"/>
      <c r="Y143" s="27"/>
      <c r="Z143" s="27"/>
      <c r="AA143" s="27"/>
      <c r="AB143" s="42"/>
      <c r="AC143" s="48"/>
      <c r="AD143" s="48"/>
      <c r="AE143" s="48"/>
      <c r="AF143" s="27"/>
    </row>
    <row r="144" spans="1:32" ht="11.5" x14ac:dyDescent="0.25">
      <c r="A144" s="144"/>
      <c r="C144" s="27"/>
      <c r="D144" s="42"/>
      <c r="E144" s="27"/>
      <c r="F144" s="27"/>
      <c r="G144" s="43"/>
      <c r="H144" s="45"/>
      <c r="I144" s="45"/>
      <c r="J144" s="43"/>
      <c r="K144" s="45"/>
      <c r="L144" s="45"/>
      <c r="M144" s="43"/>
      <c r="N144" s="27"/>
      <c r="O144" s="27"/>
      <c r="P144" s="27"/>
      <c r="Q144" s="27"/>
      <c r="R144" s="27"/>
      <c r="S144" s="27"/>
      <c r="T144" s="27"/>
      <c r="U144" s="27"/>
      <c r="V144" s="27"/>
      <c r="W144" s="27"/>
      <c r="X144" s="27"/>
      <c r="Y144" s="27"/>
      <c r="Z144" s="27"/>
      <c r="AA144" s="27"/>
      <c r="AB144" s="42"/>
      <c r="AC144" s="43"/>
      <c r="AD144" s="43"/>
      <c r="AE144" s="43"/>
      <c r="AF144" s="27"/>
    </row>
    <row r="145" spans="1:32" ht="11.5" x14ac:dyDescent="0.25">
      <c r="A145" s="144"/>
      <c r="C145" s="27"/>
      <c r="D145" s="146" t="s">
        <v>43</v>
      </c>
      <c r="E145" s="27"/>
      <c r="F145" s="27"/>
      <c r="G145" s="27"/>
      <c r="H145" s="45"/>
      <c r="I145" s="45"/>
      <c r="J145" s="27"/>
      <c r="K145" s="45"/>
      <c r="L145" s="45"/>
      <c r="M145" s="27"/>
      <c r="N145" s="27"/>
      <c r="O145" s="27"/>
      <c r="P145" s="27"/>
      <c r="Q145" s="27"/>
      <c r="R145" s="27"/>
      <c r="S145" s="27"/>
      <c r="T145" s="27"/>
      <c r="U145" s="27"/>
      <c r="V145" s="27"/>
      <c r="W145" s="27"/>
      <c r="X145" s="27"/>
      <c r="Y145" s="27"/>
      <c r="Z145" s="27"/>
      <c r="AA145" s="27"/>
      <c r="AB145" s="146" t="s">
        <v>43</v>
      </c>
      <c r="AC145" s="27"/>
      <c r="AD145" s="27"/>
      <c r="AE145" s="27"/>
      <c r="AF145" s="27"/>
    </row>
    <row r="146" spans="1:32" ht="11.5" x14ac:dyDescent="0.25">
      <c r="A146" s="144"/>
      <c r="C146" s="27"/>
      <c r="D146" s="91" t="s">
        <v>159</v>
      </c>
      <c r="E146" s="27"/>
      <c r="F146" s="27"/>
      <c r="G146" s="152" t="e">
        <f>IF(G134&gt;'RAG Thresholds'!$G$15,"G",IF(G134&lt;'RAG Thresholds'!$E$15,"R","A"))</f>
        <v>#DIV/0!</v>
      </c>
      <c r="H146" s="45"/>
      <c r="I146" s="45"/>
      <c r="J146" s="152" t="e">
        <f>IF(J134&gt;'RAG Thresholds'!$G$15,"G",IF(J134&lt;'RAG Thresholds'!$E$15,"R","A"))</f>
        <v>#DIV/0!</v>
      </c>
      <c r="K146" s="45"/>
      <c r="L146" s="45"/>
      <c r="M146" s="152" t="e">
        <f>IF(M134&gt;'RAG Thresholds'!$G$15,"G",IF(M134&lt;'RAG Thresholds'!$E$15,"R","A"))</f>
        <v>#DIV/0!</v>
      </c>
      <c r="N146" s="27"/>
      <c r="O146" s="27"/>
      <c r="P146" s="27"/>
      <c r="Q146" s="27"/>
      <c r="R146" s="27"/>
      <c r="S146" s="27"/>
      <c r="T146" s="27"/>
      <c r="U146" s="27"/>
      <c r="V146" s="27"/>
      <c r="W146" s="27"/>
      <c r="X146" s="27"/>
      <c r="Y146" s="27"/>
      <c r="Z146" s="27"/>
      <c r="AA146" s="27"/>
      <c r="AB146" s="91" t="s">
        <v>159</v>
      </c>
      <c r="AC146" s="152" t="e">
        <f>IF(AC134&gt;'RAG Thresholds'!$G$15,"G",IF(AC134&lt;'RAG Thresholds'!$E$15,"R","A"))</f>
        <v>#DIV/0!</v>
      </c>
      <c r="AD146" s="152" t="e">
        <f>IF(AD134&gt;'RAG Thresholds'!$G$15,"G",IF(AD134&lt;'RAG Thresholds'!$E$15,"R","A"))</f>
        <v>#DIV/0!</v>
      </c>
      <c r="AE146" s="152" t="e">
        <f>IF(AE134&gt;'RAG Thresholds'!$G$15,"G",IF(AE134&lt;'RAG Thresholds'!$E$15,"R","A"))</f>
        <v>#DIV/0!</v>
      </c>
      <c r="AF146" s="27"/>
    </row>
    <row r="147" spans="1:32" ht="11.5" x14ac:dyDescent="0.25">
      <c r="A147" s="144"/>
      <c r="C147" s="27"/>
      <c r="D147" s="27" t="s">
        <v>64</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27"/>
      <c r="P147" s="27"/>
      <c r="Q147" s="27"/>
      <c r="R147" s="27"/>
      <c r="S147" s="27"/>
      <c r="T147" s="27"/>
      <c r="U147" s="27"/>
      <c r="V147" s="27"/>
      <c r="W147" s="27"/>
      <c r="X147" s="27"/>
      <c r="Y147" s="27"/>
      <c r="Z147" s="27"/>
      <c r="AA147" s="27"/>
      <c r="AB147" s="27" t="s">
        <v>64</v>
      </c>
      <c r="AC147" s="152" t="str">
        <f>IF(AC135&gt;'RAG Thresholds'!$G$16,"G",IF(AC135&lt;'RAG Thresholds'!$E$16,"R","A"))</f>
        <v>R</v>
      </c>
      <c r="AD147" s="152" t="str">
        <f>IF(AD135&gt;'RAG Thresholds'!$G$16,"G",IF(AD135&lt;'RAG Thresholds'!$E$16,"R","A"))</f>
        <v>R</v>
      </c>
      <c r="AE147" s="152" t="str">
        <f>IF(AE135&gt;'RAG Thresholds'!$G$16,"G",IF(AE135&lt;'RAG Thresholds'!$E$16,"R","A"))</f>
        <v>R</v>
      </c>
      <c r="AF147" s="27"/>
    </row>
    <row r="148" spans="1:32" ht="11.5" x14ac:dyDescent="0.25">
      <c r="A148" s="144"/>
      <c r="C148" s="27"/>
      <c r="D148" s="27" t="s">
        <v>245</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27"/>
      <c r="P148" s="27"/>
      <c r="Q148" s="27"/>
      <c r="R148" s="27"/>
      <c r="S148" s="27"/>
      <c r="T148" s="27"/>
      <c r="U148" s="27"/>
      <c r="V148" s="27"/>
      <c r="W148" s="27"/>
      <c r="X148" s="27"/>
      <c r="Y148" s="27"/>
      <c r="Z148" s="27"/>
      <c r="AA148" s="27"/>
      <c r="AB148" s="27" t="s">
        <v>245</v>
      </c>
      <c r="AC148" s="152" t="str">
        <f>IF(AC136="N/A","N/A",IF(AC125&lt;0,"R",IF( (AC78+AC79+AC85+AC87+AC94+AC95+AC100+AC102-AC74)&lt;0,"G",IF(AC136&gt;'RAG Thresholds'!$G$17,"G",IF(AC136&lt;'RAG Thresholds'!$E$17,"R","A")))))</f>
        <v>N/A</v>
      </c>
      <c r="AD148" s="152" t="str">
        <f>IF(AD136="N/A","N/A",IF(AD125&lt;0,"R",IF( (AD78+AD79+AD85+AD87+AD94+AD95+AD100+AD102-AD74)&lt;0,"G",IF(AD136&gt;'RAG Thresholds'!$G$17,"G",IF(AD136&lt;'RAG Thresholds'!$E$17,"R","A")))))</f>
        <v>N/A</v>
      </c>
      <c r="AE148" s="152" t="str">
        <f>IF(AE136="N/A","N/A",IF(AE125&lt;0,"R",IF( (AE78+AE79+AE85+AE87+AE94+AE95+AE100+AE102-AE74)&lt;0,"G",IF(AE136&gt;'RAG Thresholds'!$G$17,"G",IF(AE136&lt;'RAG Thresholds'!$E$17,"R","A")))))</f>
        <v>N/A</v>
      </c>
      <c r="AF148" s="27"/>
    </row>
    <row r="149" spans="1:32" ht="11.5" x14ac:dyDescent="0.25">
      <c r="A149" s="144"/>
      <c r="C149" s="27"/>
      <c r="D149" s="27" t="s">
        <v>73</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27"/>
      <c r="P149" s="27"/>
      <c r="Q149" s="27"/>
      <c r="R149" s="27"/>
      <c r="S149" s="27"/>
      <c r="T149" s="27"/>
      <c r="U149" s="27"/>
      <c r="V149" s="27"/>
      <c r="W149" s="27"/>
      <c r="X149" s="27"/>
      <c r="Y149" s="27"/>
      <c r="Z149" s="27"/>
      <c r="AA149" s="27"/>
      <c r="AB149" s="27" t="s">
        <v>73</v>
      </c>
      <c r="AC149" s="152" t="e">
        <f>IF((AC39-AC55)&lt;0,"R",IF(((AC78+AC79+AC85+AC87+AC94+AC95+AC100+AC102-AC74)&lt;0),"G",IF(AC137&lt;'RAG Thresholds'!$G$18,"G",IF(AC137&gt;'RAG Thresholds'!$E$18,"R","A"))))</f>
        <v>#DIV/0!</v>
      </c>
      <c r="AD149" s="152" t="e">
        <f>IF((AD39-AD55)&lt;0,"R",IF(((AD78+AD79+AD85+AD87+AD94+AD95+AD100+AD102-AD74)&lt;0),"G",IF(AD137&lt;'RAG Thresholds'!$G$18,"G",IF(AD137&gt;'RAG Thresholds'!$E$18,"R","A"))))</f>
        <v>#DIV/0!</v>
      </c>
      <c r="AE149" s="152" t="e">
        <f>IF((AE39-AE55)&lt;0,"R",IF(((AE78+AE79+AE85+AE87+AE94+AE95+AE100+AE102-AE74)&lt;0),"G",IF(AE137&lt;'RAG Thresholds'!$G$18,"G",IF(AE137&gt;'RAG Thresholds'!$E$18,"R","A"))))</f>
        <v>#DIV/0!</v>
      </c>
      <c r="AF149" s="27"/>
    </row>
    <row r="150" spans="1:32" ht="11.5" x14ac:dyDescent="0.25">
      <c r="A150" s="144"/>
      <c r="C150" s="27"/>
      <c r="D150" s="27" t="s">
        <v>77</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27"/>
      <c r="P150" s="27"/>
      <c r="Q150" s="27"/>
      <c r="R150" s="27"/>
      <c r="S150" s="27"/>
      <c r="T150" s="27"/>
      <c r="U150" s="27"/>
      <c r="V150" s="27"/>
      <c r="W150" s="27"/>
      <c r="X150" s="27"/>
      <c r="Y150" s="27"/>
      <c r="Z150" s="27"/>
      <c r="AA150" s="27"/>
      <c r="AB150" s="27" t="s">
        <v>77</v>
      </c>
      <c r="AC150" s="152" t="e">
        <f>IF((AC39-AC55)&lt;0,"R",IF(((AC78+AC79+AC85+AC87+AC94+AC95+AC100+AC102-AC74-(AC61-AC96))&lt;0),"G",IF(AC138&lt;'RAG Thresholds'!$G$19,"G",IF(AC138&gt;'RAG Thresholds'!$E$19,"R","A"))))</f>
        <v>#DIV/0!</v>
      </c>
      <c r="AD150" s="152" t="e">
        <f>IF((AD39-AD55)&lt;0,"R",IF(((AD78+AD79+AD85+AD87+AD94+AD95+AD100+AD102-AD74-(AD61-AD96))&lt;0),"G",IF(AD138&lt;'RAG Thresholds'!$G$19,"G",IF(AD138&gt;'RAG Thresholds'!$E$19,"R","A"))))</f>
        <v>#DIV/0!</v>
      </c>
      <c r="AE150" s="152" t="e">
        <f>IF((AE39-AE55)&lt;0,"R",IF(((AE78+AE79+AE85+AE87+AE94+AE95+AE100+AE102-AE74-(AE61-AE96))&lt;0),"G",IF(AE138&lt;'RAG Thresholds'!$G$19,"G",IF(AE138&gt;'RAG Thresholds'!$E$19,"R","A"))))</f>
        <v>#DIV/0!</v>
      </c>
      <c r="AF150" s="27"/>
    </row>
    <row r="151" spans="1:32" ht="11.5" x14ac:dyDescent="0.25">
      <c r="A151" s="144"/>
      <c r="C151" s="27"/>
      <c r="D151" s="27" t="s">
        <v>71</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27"/>
      <c r="P151" s="27"/>
      <c r="Q151" s="27"/>
      <c r="R151" s="27"/>
      <c r="S151" s="27"/>
      <c r="T151" s="27"/>
      <c r="U151" s="27"/>
      <c r="V151" s="27"/>
      <c r="W151" s="27"/>
      <c r="X151" s="27"/>
      <c r="Y151" s="27"/>
      <c r="Z151" s="27"/>
      <c r="AA151" s="27"/>
      <c r="AB151" s="27" t="s">
        <v>71</v>
      </c>
      <c r="AC151" s="152" t="str">
        <f>IF(AC39&lt;0,"R",IF(-(AC45+AC30)&lt;=0,"G",IF(AC139&gt;'RAG Thresholds'!$G$20,"G",IF(AC139&lt;'RAG Thresholds'!$E$20,"R","A"))))</f>
        <v>G</v>
      </c>
      <c r="AD151" s="152" t="str">
        <f>IF(AD39&lt;0,"R",IF(-(AD45+AD30)&lt;=0,"G",IF(AD139&gt;'RAG Thresholds'!$G$20,"G",IF(AD139&lt;'RAG Thresholds'!$E$20,"R","A"))))</f>
        <v>G</v>
      </c>
      <c r="AE151" s="152" t="str">
        <f>IF(AE39&lt;0,"R",IF(-(AE45+AE30)&lt;=0,"G",IF(AE139&gt;'RAG Thresholds'!$G$20,"G",IF(AE139&lt;'RAG Thresholds'!$E$20,"R","A"))))</f>
        <v>G</v>
      </c>
      <c r="AF151" s="27"/>
    </row>
    <row r="152" spans="1:32" ht="11.5" x14ac:dyDescent="0.25">
      <c r="A152" s="144"/>
      <c r="C152" s="27"/>
      <c r="D152" s="27" t="s">
        <v>74</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27"/>
      <c r="P152" s="27"/>
      <c r="Q152" s="27"/>
      <c r="R152" s="27"/>
      <c r="S152" s="27"/>
      <c r="T152" s="27"/>
      <c r="U152" s="27"/>
      <c r="V152" s="27"/>
      <c r="W152" s="27"/>
      <c r="X152" s="27"/>
      <c r="Y152" s="27"/>
      <c r="Z152" s="27"/>
      <c r="AA152" s="27"/>
      <c r="AB152" s="27" t="s">
        <v>74</v>
      </c>
      <c r="AC152" s="152" t="e">
        <f>IF(AC140&gt;'RAG Thresholds'!$G$21,"G",IF(AC140&lt;'RAG Thresholds'!$E$21,"R","A"))</f>
        <v>#DIV/0!</v>
      </c>
      <c r="AD152" s="152" t="e">
        <f>IF(AD140&gt;'RAG Thresholds'!$G$21,"G",IF(AD140&lt;'RAG Thresholds'!$E$21,"R","A"))</f>
        <v>#DIV/0!</v>
      </c>
      <c r="AE152" s="152" t="e">
        <f>IF(AE140&gt;'RAG Thresholds'!$G$21,"G",IF(AE140&lt;'RAG Thresholds'!$E$21,"R","A"))</f>
        <v>#DIV/0!</v>
      </c>
      <c r="AF152" s="27"/>
    </row>
    <row r="153" spans="1:32" ht="11.5" x14ac:dyDescent="0.25">
      <c r="A153" s="144"/>
      <c r="C153" s="27"/>
      <c r="D153" s="27" t="s">
        <v>75</v>
      </c>
      <c r="E153" s="27"/>
      <c r="F153" s="27"/>
      <c r="G153" s="152" t="str">
        <f>IF(G141&gt;'RAG Thresholds'!$E$22,"G","R")</f>
        <v>R</v>
      </c>
      <c r="H153" s="45"/>
      <c r="I153" s="45"/>
      <c r="J153" s="152" t="str">
        <f>IF(J141&gt;'RAG Thresholds'!$E$22,"G","R")</f>
        <v>R</v>
      </c>
      <c r="K153" s="45"/>
      <c r="L153" s="45"/>
      <c r="M153" s="152" t="str">
        <f>IF(M141&gt;'RAG Thresholds'!$E$22,"G","R")</f>
        <v>R</v>
      </c>
      <c r="N153" s="27"/>
      <c r="O153" s="27"/>
      <c r="P153" s="27"/>
      <c r="Q153" s="27"/>
      <c r="R153" s="27"/>
      <c r="S153" s="27"/>
      <c r="T153" s="27"/>
      <c r="U153" s="27"/>
      <c r="V153" s="27"/>
      <c r="W153" s="27"/>
      <c r="X153" s="27"/>
      <c r="Y153" s="27"/>
      <c r="Z153" s="27"/>
      <c r="AA153" s="27"/>
      <c r="AB153" s="27" t="s">
        <v>75</v>
      </c>
      <c r="AC153" s="152" t="str">
        <f>IF(AC141&gt;'RAG Thresholds'!$E$22,"G","R")</f>
        <v>R</v>
      </c>
      <c r="AD153" s="152" t="str">
        <f>IF(AD141&gt;'RAG Thresholds'!$E$22,"G","R")</f>
        <v>R</v>
      </c>
      <c r="AE153" s="152" t="str">
        <f>IF(AE141&gt;'RAG Thresholds'!$E$22,"G","R")</f>
        <v>R</v>
      </c>
      <c r="AF153" s="27"/>
    </row>
    <row r="154" spans="1:32" ht="11.5" x14ac:dyDescent="0.25">
      <c r="A154" s="144"/>
      <c r="C154" s="27"/>
      <c r="D154" s="27" t="s">
        <v>76</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27"/>
      <c r="P154" s="27"/>
      <c r="Q154" s="27"/>
      <c r="R154" s="27"/>
      <c r="S154" s="27"/>
      <c r="T154" s="27"/>
      <c r="U154" s="27"/>
      <c r="V154" s="27"/>
      <c r="W154" s="27"/>
      <c r="X154" s="27"/>
      <c r="Y154" s="27"/>
      <c r="Z154" s="27"/>
      <c r="AA154" s="27"/>
      <c r="AB154" s="27" t="s">
        <v>76</v>
      </c>
      <c r="AC154" s="152" t="e">
        <f>IF(AC117=SysConfig!$F$38,"R",IF((AC116+AC62+AC73)&lt;0,"G",IF(AC142&lt;'RAG Thresholds'!$G$23,"G",IF(AC142&gt;'RAG Thresholds'!$E$23,"R","A"))))</f>
        <v>#DIV/0!</v>
      </c>
      <c r="AD154" s="152" t="e">
        <f>IF(AD117=SysConfig!$F$38,"R",IF((AD116+AD62+AD73)&lt;0,"G",IF(AD142&lt;'RAG Thresholds'!$G$23,"G",IF(AD142&gt;'RAG Thresholds'!$E$23,"R","A"))))</f>
        <v>#DIV/0!</v>
      </c>
      <c r="AE154" s="152" t="e">
        <f>IF(AE117=SysConfig!$F$38,"R",IF((AE116+AE62+AE73)&lt;0,"G",IF(AE142&lt;'RAG Thresholds'!$G$23,"G",IF(AE142&gt;'RAG Thresholds'!$E$23,"R","A"))))</f>
        <v>#DIV/0!</v>
      </c>
      <c r="AF154" s="27"/>
    </row>
    <row r="155" spans="1:32" ht="11.5" x14ac:dyDescent="0.25">
      <c r="A155" s="144"/>
      <c r="C155" s="27"/>
      <c r="D155" s="27"/>
      <c r="E155" s="27"/>
      <c r="F155" s="27"/>
      <c r="G155" s="27"/>
      <c r="H155" s="45"/>
      <c r="I155" s="45"/>
      <c r="J155" s="27"/>
      <c r="K155" s="45"/>
      <c r="L155" s="45"/>
      <c r="M155" s="27"/>
      <c r="N155" s="27"/>
      <c r="O155" s="27"/>
      <c r="P155" s="27"/>
      <c r="Q155" s="27"/>
      <c r="R155" s="27"/>
      <c r="S155" s="27"/>
      <c r="T155" s="27"/>
      <c r="U155" s="27"/>
      <c r="V155" s="27"/>
      <c r="W155" s="27"/>
      <c r="X155" s="27"/>
      <c r="Y155" s="27"/>
      <c r="Z155" s="27"/>
      <c r="AA155" s="27"/>
      <c r="AB155" s="27"/>
      <c r="AC155" s="27"/>
      <c r="AD155" s="27"/>
      <c r="AE155" s="27"/>
      <c r="AF155" s="27"/>
    </row>
    <row r="156" spans="1:32" ht="15.5" x14ac:dyDescent="0.35">
      <c r="A156" s="117" t="s">
        <v>150</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row>
    <row r="157" spans="1:32" ht="14.5" customHeight="1" x14ac:dyDescent="0.25"/>
    <row r="158" spans="1:32" ht="14.5" hidden="1" customHeight="1" x14ac:dyDescent="0.25"/>
    <row r="159" spans="1:32" ht="14.5" hidden="1" customHeight="1" x14ac:dyDescent="0.25"/>
    <row r="160" spans="1:32"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sheetProtection algorithmName="SHA-512" hashValue="SrPHdlFz1zVf78/pkTEdTOUmhZ+H4bcksQRxZK/LOTXaBAEBzivA20B1IDeEGRro/0weuFhEeoQm99qub3POqQ==" saltValue="RGzCim7uv6myjwxTqp4ruA==" spinCount="100000" sheet="1" objects="1" scenarios="1"/>
  <protectedRanges>
    <protectedRange sqref="E40:F40 H40:I40 K40:L40 R40:S40 U40:V40 X40:Y40" name="Lead Financial Input"/>
    <protectedRange sqref="AC24:AE24 G24 Z24 J24 M24 T24 W24" name="Lead Financial Input_4"/>
  </protectedRanges>
  <mergeCells count="1">
    <mergeCell ref="D7:E7"/>
  </mergeCells>
  <conditionalFormatting sqref="G149:G154">
    <cfRule type="expression" dxfId="107" priority="284" stopIfTrue="1">
      <formula>G149="R"</formula>
    </cfRule>
    <cfRule type="expression" dxfId="106" priority="285" stopIfTrue="1">
      <formula>G149="A"</formula>
    </cfRule>
    <cfRule type="expression" dxfId="105" priority="286" stopIfTrue="1">
      <formula>G149="G"</formula>
    </cfRule>
  </conditionalFormatting>
  <conditionalFormatting sqref="G148:G152">
    <cfRule type="expression" dxfId="104" priority="281" stopIfTrue="1">
      <formula>G148="R"</formula>
    </cfRule>
    <cfRule type="expression" dxfId="103" priority="282" stopIfTrue="1">
      <formula>G148="A"</formula>
    </cfRule>
    <cfRule type="expression" dxfId="102" priority="283" stopIfTrue="1">
      <formula>G148="G"</formula>
    </cfRule>
  </conditionalFormatting>
  <conditionalFormatting sqref="G150:G152">
    <cfRule type="expression" dxfId="101" priority="278" stopIfTrue="1">
      <formula>G150="R"</formula>
    </cfRule>
    <cfRule type="expression" dxfId="100" priority="279" stopIfTrue="1">
      <formula>G150="A"</formula>
    </cfRule>
    <cfRule type="expression" dxfId="99" priority="280" stopIfTrue="1">
      <formula>G150="G"</formula>
    </cfRule>
  </conditionalFormatting>
  <conditionalFormatting sqref="G146:G152">
    <cfRule type="expression" dxfId="98" priority="275" stopIfTrue="1">
      <formula>G146="R"</formula>
    </cfRule>
    <cfRule type="expression" dxfId="97" priority="276" stopIfTrue="1">
      <formula>G146="A"</formula>
    </cfRule>
    <cfRule type="expression" dxfId="96" priority="277" stopIfTrue="1">
      <formula>G146="G"</formula>
    </cfRule>
  </conditionalFormatting>
  <conditionalFormatting sqref="D6">
    <cfRule type="expression" dxfId="95" priority="146">
      <formula>IF(AND(sysChk=0,sysWarn=0),1,0)</formula>
    </cfRule>
    <cfRule type="expression" dxfId="94" priority="147">
      <formula>IF(AND(sysChk=0,sysWarn&lt;&gt;0),1,0)</formula>
    </cfRule>
    <cfRule type="expression" dxfId="93" priority="148">
      <formula>IF(sysChk&lt;&gt;0,1,0)</formula>
    </cfRule>
  </conditionalFormatting>
  <conditionalFormatting sqref="J149:J154">
    <cfRule type="expression" dxfId="92" priority="47" stopIfTrue="1">
      <formula>J149="R"</formula>
    </cfRule>
    <cfRule type="expression" dxfId="91" priority="48" stopIfTrue="1">
      <formula>J149="A"</formula>
    </cfRule>
    <cfRule type="expression" dxfId="90" priority="49" stopIfTrue="1">
      <formula>J149="G"</formula>
    </cfRule>
  </conditionalFormatting>
  <conditionalFormatting sqref="J148:J152">
    <cfRule type="expression" dxfId="89" priority="44" stopIfTrue="1">
      <formula>J148="R"</formula>
    </cfRule>
    <cfRule type="expression" dxfId="88" priority="45" stopIfTrue="1">
      <formula>J148="A"</formula>
    </cfRule>
    <cfRule type="expression" dxfId="87" priority="46" stopIfTrue="1">
      <formula>J148="G"</formula>
    </cfRule>
  </conditionalFormatting>
  <conditionalFormatting sqref="J150:J152">
    <cfRule type="expression" dxfId="86" priority="41" stopIfTrue="1">
      <formula>J150="R"</formula>
    </cfRule>
    <cfRule type="expression" dxfId="85" priority="42" stopIfTrue="1">
      <formula>J150="A"</formula>
    </cfRule>
    <cfRule type="expression" dxfId="84" priority="43" stopIfTrue="1">
      <formula>J150="G"</formula>
    </cfRule>
  </conditionalFormatting>
  <conditionalFormatting sqref="J146:J152">
    <cfRule type="expression" dxfId="83" priority="38" stopIfTrue="1">
      <formula>J146="R"</formula>
    </cfRule>
    <cfRule type="expression" dxfId="82" priority="39" stopIfTrue="1">
      <formula>J146="A"</formula>
    </cfRule>
    <cfRule type="expression" dxfId="81" priority="40" stopIfTrue="1">
      <formula>J146="G"</formula>
    </cfRule>
  </conditionalFormatting>
  <conditionalFormatting sqref="M149:M154">
    <cfRule type="expression" dxfId="80" priority="35" stopIfTrue="1">
      <formula>M149="R"</formula>
    </cfRule>
    <cfRule type="expression" dxfId="79" priority="36" stopIfTrue="1">
      <formula>M149="A"</formula>
    </cfRule>
    <cfRule type="expression" dxfId="78" priority="37" stopIfTrue="1">
      <formula>M149="G"</formula>
    </cfRule>
  </conditionalFormatting>
  <conditionalFormatting sqref="M148:M152">
    <cfRule type="expression" dxfId="77" priority="32" stopIfTrue="1">
      <formula>M148="R"</formula>
    </cfRule>
    <cfRule type="expression" dxfId="76" priority="33" stopIfTrue="1">
      <formula>M148="A"</formula>
    </cfRule>
    <cfRule type="expression" dxfId="75" priority="34" stopIfTrue="1">
      <formula>M148="G"</formula>
    </cfRule>
  </conditionalFormatting>
  <conditionalFormatting sqref="M150:M152">
    <cfRule type="expression" dxfId="74" priority="29" stopIfTrue="1">
      <formula>M150="R"</formula>
    </cfRule>
    <cfRule type="expression" dxfId="73" priority="30" stopIfTrue="1">
      <formula>M150="A"</formula>
    </cfRule>
    <cfRule type="expression" dxfId="72" priority="31" stopIfTrue="1">
      <formula>M150="G"</formula>
    </cfRule>
  </conditionalFormatting>
  <conditionalFormatting sqref="M146:M152">
    <cfRule type="expression" dxfId="71" priority="26" stopIfTrue="1">
      <formula>M146="R"</formula>
    </cfRule>
    <cfRule type="expression" dxfId="70" priority="27" stopIfTrue="1">
      <formula>M146="A"</formula>
    </cfRule>
    <cfRule type="expression" dxfId="69" priority="28" stopIfTrue="1">
      <formula>M146="G"</formula>
    </cfRule>
  </conditionalFormatting>
  <conditionalFormatting sqref="AC149:AE154">
    <cfRule type="expression" dxfId="68" priority="11" stopIfTrue="1">
      <formula>AC149="R"</formula>
    </cfRule>
    <cfRule type="expression" dxfId="67" priority="12" stopIfTrue="1">
      <formula>AC149="A"</formula>
    </cfRule>
    <cfRule type="expression" dxfId="66" priority="13" stopIfTrue="1">
      <formula>AC149="G"</formula>
    </cfRule>
  </conditionalFormatting>
  <conditionalFormatting sqref="AC148:AE152">
    <cfRule type="expression" dxfId="65" priority="8" stopIfTrue="1">
      <formula>AC148="R"</formula>
    </cfRule>
    <cfRule type="expression" dxfId="64" priority="9" stopIfTrue="1">
      <formula>AC148="A"</formula>
    </cfRule>
    <cfRule type="expression" dxfId="63" priority="10" stopIfTrue="1">
      <formula>AC148="G"</formula>
    </cfRule>
  </conditionalFormatting>
  <conditionalFormatting sqref="AC150:AE152">
    <cfRule type="expression" dxfId="62" priority="5" stopIfTrue="1">
      <formula>AC150="R"</formula>
    </cfRule>
    <cfRule type="expression" dxfId="61" priority="6" stopIfTrue="1">
      <formula>AC150="A"</formula>
    </cfRule>
    <cfRule type="expression" dxfId="60" priority="7" stopIfTrue="1">
      <formula>AC150="G"</formula>
    </cfRule>
  </conditionalFormatting>
  <conditionalFormatting sqref="AC146:AE152">
    <cfRule type="expression" dxfId="59" priority="2" stopIfTrue="1">
      <formula>AC146="R"</formula>
    </cfRule>
    <cfRule type="expression" dxfId="58" priority="3" stopIfTrue="1">
      <formula>AC146="A"</formula>
    </cfRule>
    <cfRule type="expression" dxfId="57" priority="4" stopIfTrue="1">
      <formula>AC146="G"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C107:AE111 R38:Z38 T55 W55 Z55 E38:M38 AC58:AE63 AC45:AE49 AC78:AE87 G55 AC94:AE102 AB18 AC21:AE31 AC33:AE38 J55 AC40:AE41 AC123:AE124 AC52:AE52 AC55:AE55 AC66:AE75 AC127:AE127 M55 AC116:AE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J117 T117 W117 Z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5"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Instructions'!$D$40=SysConfig!$F$32,E55&lt;=0)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Instructions'!$D$40=SysConfig!$F$32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T24 W24 Z24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Instructions'!$D$40=SysConfig!$F$32,Z116&gt;=0)</xm:f>
          </x14:formula1>
          <xm:sqref>Z116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R55:S55 U55:V55 X55:Y55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Z15:Z17 G123:G124 J123:J124 M123:M124 G127 J127 M127 G58:G63 J58:J63 M58:M63 G66:G75 J66:J75 M66:M75 G78:G87 J78:J87 M78:M87 G94:G102 J94:J102 M94:M102 Q18 T15:T17 W15:W17 Z25:Z31 M25:M31 E107:M111 R33:Z37 R40:Z41 R45:Z49 R52:Z52 T123:T124 W123:W124 Z123:Z124 T127 W127 Z127 T58:T63 W58:W63 Z58:Z63 T66:T75 W66:W75 Z66:Z75 T78:T87 W78:W87 Z78:Z87 T94:T102 W94:W102 Z94:Z102 E21:F31 G25:G31 G21:G23 H21:I31 J25:J31 J21:J23 K21:L31 M21:M23 R21:S31 T25:T31 T21:T23 U21:V31 W25:W31 W21:W23 X21:Y31 Z21:Z23 R107:Z111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W116 J116 M116 U94:V102 X94:Y102 R58:S63 R66:S75 R78:S87 R94:S102 T116 U58:V63 X58:Y63 U66:V75 X66:Y75 U78:V87 X78:Y87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pageSetUpPr fitToPage="1"/>
  </sheetPr>
  <dimension ref="A1:T185"/>
  <sheetViews>
    <sheetView showGridLines="0" zoomScale="80" zoomScaleNormal="80" zoomScaleSheetLayoutView="80" workbookViewId="0">
      <pane ySplit="8" topLeftCell="A112" activePane="bottomLeft" state="frozen"/>
      <selection activeCell="A9" sqref="A9"/>
      <selection pane="bottomLeft" activeCell="B143" sqref="B143"/>
    </sheetView>
  </sheetViews>
  <sheetFormatPr defaultColWidth="0" defaultRowHeight="14.5" customHeight="1" zeroHeight="1" x14ac:dyDescent="0.25"/>
  <cols>
    <col min="1" max="2" width="4" customWidth="1"/>
    <col min="3" max="3" width="1.69921875" customWidth="1"/>
    <col min="4" max="4" width="71.3984375" customWidth="1"/>
    <col min="5" max="6" width="26.5" customWidth="1"/>
    <col min="7" max="7" width="8.69921875" customWidth="1"/>
    <col min="8" max="8" width="30" customWidth="1"/>
    <col min="9" max="20" width="0" hidden="1" customWidth="1"/>
    <col min="21" max="16384" width="9.19921875" hidden="1"/>
  </cols>
  <sheetData>
    <row r="1" spans="1:8" ht="11.5" x14ac:dyDescent="0.25">
      <c r="A1" s="109" t="s">
        <v>96</v>
      </c>
      <c r="B1" s="109"/>
      <c r="C1" s="109"/>
      <c r="D1" s="109"/>
      <c r="E1" s="109"/>
      <c r="F1" s="109"/>
      <c r="G1" s="109"/>
      <c r="H1" s="109"/>
    </row>
    <row r="2" spans="1:8" ht="13" x14ac:dyDescent="0.25">
      <c r="A2" s="109"/>
      <c r="B2" s="109"/>
      <c r="C2" s="109"/>
      <c r="D2" s="111" t="str">
        <f>cstProjectName</f>
        <v>RM 1043.9 Lots 1,3,4 Financial Viability Risk Assessment Template</v>
      </c>
      <c r="E2" s="109"/>
      <c r="F2" s="109"/>
      <c r="G2" s="109"/>
      <c r="H2" s="109"/>
    </row>
    <row r="3" spans="1:8" ht="12.5" x14ac:dyDescent="0.25">
      <c r="A3" s="109"/>
      <c r="B3" s="109"/>
      <c r="C3" s="109"/>
      <c r="D3" s="112" t="str">
        <f ca="1">MID(CELL("filename",A1),FIND("]",CELL("filename",A1))+1,256)&amp;" Sheet"</f>
        <v>1.2a Alternative Guarantor Sheet</v>
      </c>
      <c r="E3" s="109"/>
      <c r="F3" s="109"/>
      <c r="G3" s="109"/>
      <c r="H3" s="109"/>
    </row>
    <row r="4" spans="1:8" ht="11.5" x14ac:dyDescent="0.25">
      <c r="A4" s="109"/>
      <c r="B4" s="109"/>
      <c r="C4" s="109"/>
      <c r="D4" s="110" t="str">
        <f>IF(ISBLANK(cstProtectiveMarking),"",cstProtectiveMarking)</f>
        <v>OFFICIAL</v>
      </c>
      <c r="E4" s="109"/>
      <c r="F4" s="109"/>
      <c r="G4" s="109"/>
      <c r="H4" s="109"/>
    </row>
    <row r="5" spans="1:8" ht="11.5" x14ac:dyDescent="0.25">
      <c r="A5" s="109"/>
      <c r="B5" s="109"/>
      <c r="C5" s="109"/>
      <c r="D5" s="113" t="str">
        <f>HYPERLINK("#'Contents'!A1",sysChkWord)</f>
        <v>All Checks OK</v>
      </c>
      <c r="E5" s="109"/>
      <c r="F5" s="109"/>
      <c r="G5" s="109"/>
      <c r="H5" s="109"/>
    </row>
    <row r="6" spans="1:8" ht="12.5" hidden="1" x14ac:dyDescent="0.25">
      <c r="A6" s="109"/>
      <c r="B6" s="114"/>
      <c r="C6" s="109"/>
      <c r="D6" s="232" t="str">
        <f>HYPERLINK("#'Contents'!A1","Click for Contents")</f>
        <v>Click for Contents</v>
      </c>
      <c r="E6" s="109"/>
      <c r="F6" s="109"/>
      <c r="G6" s="109"/>
      <c r="H6" s="109"/>
    </row>
    <row r="7" spans="1:8" ht="11.5" x14ac:dyDescent="0.25">
      <c r="A7" s="109"/>
      <c r="B7" s="109"/>
      <c r="C7" s="109"/>
      <c r="D7" s="109"/>
      <c r="E7" s="109"/>
      <c r="F7" s="109"/>
      <c r="G7" s="109"/>
      <c r="H7" s="109"/>
    </row>
    <row r="8" spans="1:8" ht="11.5" x14ac:dyDescent="0.25">
      <c r="A8" s="176">
        <f>SUM(A9:A184)</f>
        <v>0</v>
      </c>
      <c r="B8" s="176">
        <f>SUM(B9:B184)</f>
        <v>0</v>
      </c>
      <c r="C8" s="116"/>
      <c r="D8" s="116"/>
      <c r="E8" s="116"/>
      <c r="F8" s="116"/>
      <c r="G8" s="109"/>
      <c r="H8" s="109"/>
    </row>
    <row r="9" spans="1:8" ht="21" x14ac:dyDescent="0.5">
      <c r="A9" s="55"/>
      <c r="B9" s="54"/>
      <c r="C9" s="54"/>
      <c r="D9" s="54"/>
      <c r="E9" s="54"/>
      <c r="F9" s="54"/>
      <c r="G9" s="54"/>
      <c r="H9" s="54"/>
    </row>
    <row r="10" spans="1:8" x14ac:dyDescent="0.35">
      <c r="A10" s="97"/>
      <c r="B10" s="25"/>
      <c r="C10" s="25"/>
      <c r="D10" s="25" t="s">
        <v>96</v>
      </c>
      <c r="E10" s="25"/>
      <c r="F10" s="25"/>
      <c r="G10" s="25"/>
      <c r="H10" s="25"/>
    </row>
    <row r="11" spans="1:8" x14ac:dyDescent="0.35">
      <c r="A11" s="97"/>
      <c r="B11" s="25"/>
      <c r="C11" s="25"/>
      <c r="D11" s="25"/>
      <c r="E11" s="25"/>
      <c r="F11" s="25"/>
      <c r="G11" s="25"/>
      <c r="H11" s="25"/>
    </row>
    <row r="12" spans="1:8" ht="21" x14ac:dyDescent="0.5">
      <c r="A12" s="97"/>
      <c r="B12" s="25"/>
      <c r="C12" s="25"/>
      <c r="D12" s="55" t="s">
        <v>316</v>
      </c>
      <c r="E12" s="25"/>
      <c r="F12" s="25"/>
      <c r="G12" s="25"/>
      <c r="H12" s="25"/>
    </row>
    <row r="13" spans="1:8" x14ac:dyDescent="0.35">
      <c r="A13" s="97"/>
      <c r="B13" s="25"/>
      <c r="C13" s="25"/>
      <c r="D13" s="97" t="s">
        <v>449</v>
      </c>
      <c r="E13" s="25"/>
      <c r="F13" s="25"/>
      <c r="G13" s="25"/>
      <c r="H13" s="25"/>
    </row>
    <row r="14" spans="1:8" x14ac:dyDescent="0.35">
      <c r="A14" s="97"/>
      <c r="B14" s="25"/>
      <c r="C14" s="25"/>
      <c r="D14" s="146" t="s">
        <v>443</v>
      </c>
      <c r="E14" s="146"/>
      <c r="F14" s="146"/>
      <c r="G14" s="146"/>
      <c r="H14" s="25"/>
    </row>
    <row r="15" spans="1:8" s="27" customFormat="1" x14ac:dyDescent="0.35">
      <c r="A15" s="97"/>
      <c r="B15" s="25"/>
      <c r="C15" s="25"/>
      <c r="D15" s="15" t="s">
        <v>261</v>
      </c>
      <c r="E15" s="267" t="s">
        <v>445</v>
      </c>
      <c r="F15" s="268"/>
      <c r="G15" s="146"/>
      <c r="H15" s="25"/>
    </row>
    <row r="16" spans="1:8" x14ac:dyDescent="0.35">
      <c r="A16" s="97"/>
      <c r="B16" s="25"/>
      <c r="C16" s="25"/>
      <c r="D16" s="227" t="s">
        <v>45</v>
      </c>
      <c r="E16" s="235"/>
      <c r="F16" s="236"/>
      <c r="G16" s="25"/>
      <c r="H16" s="25"/>
    </row>
    <row r="17" spans="1:8" ht="14" customHeight="1" x14ac:dyDescent="0.5">
      <c r="A17" s="53"/>
      <c r="B17" s="144"/>
      <c r="C17" s="27"/>
      <c r="D17" s="227" t="s">
        <v>46</v>
      </c>
      <c r="E17" s="237"/>
      <c r="F17" s="236"/>
      <c r="G17" s="27"/>
    </row>
    <row r="18" spans="1:8" ht="14" customHeight="1" x14ac:dyDescent="0.5">
      <c r="A18" s="53"/>
      <c r="B18" s="144"/>
      <c r="C18" s="27"/>
      <c r="D18" s="227" t="s">
        <v>444</v>
      </c>
      <c r="E18" s="267"/>
      <c r="F18" s="268"/>
      <c r="G18" s="27"/>
      <c r="H18" s="27"/>
    </row>
    <row r="19" spans="1:8" ht="21" x14ac:dyDescent="0.5">
      <c r="A19" s="53"/>
      <c r="B19" s="144"/>
      <c r="C19" s="27"/>
      <c r="D19" s="11"/>
      <c r="E19" s="27"/>
      <c r="F19" s="27"/>
      <c r="G19" s="27"/>
      <c r="H19" s="27"/>
    </row>
    <row r="20" spans="1:8" ht="18" x14ac:dyDescent="0.4">
      <c r="A20" s="25"/>
      <c r="B20" s="144"/>
      <c r="C20" s="25"/>
      <c r="D20" s="12" t="s">
        <v>5</v>
      </c>
      <c r="E20" s="25"/>
      <c r="F20" s="214" t="s">
        <v>6</v>
      </c>
      <c r="G20" s="25"/>
      <c r="H20" s="25"/>
    </row>
    <row r="21" spans="1:8" ht="13" x14ac:dyDescent="0.3">
      <c r="A21" s="27"/>
      <c r="B21" s="144"/>
      <c r="C21" s="27"/>
      <c r="D21" s="28" t="s">
        <v>62</v>
      </c>
      <c r="E21" s="96" t="s">
        <v>7</v>
      </c>
      <c r="F21" s="96" t="s">
        <v>7</v>
      </c>
      <c r="G21" s="27"/>
    </row>
    <row r="22" spans="1:8" x14ac:dyDescent="0.35">
      <c r="A22" s="25"/>
      <c r="B22" s="144"/>
      <c r="C22" s="27"/>
      <c r="D22" s="130" t="s">
        <v>8</v>
      </c>
      <c r="E22" s="179">
        <v>12</v>
      </c>
      <c r="F22" s="179">
        <v>12</v>
      </c>
      <c r="G22" s="27"/>
    </row>
    <row r="23" spans="1:8" ht="11.5" x14ac:dyDescent="0.25">
      <c r="A23" s="27"/>
      <c r="B23" s="144"/>
      <c r="C23" s="27"/>
      <c r="D23" s="130" t="s">
        <v>9</v>
      </c>
      <c r="E23" s="95" t="s">
        <v>10</v>
      </c>
      <c r="F23" s="95" t="s">
        <v>10</v>
      </c>
      <c r="G23" s="27"/>
    </row>
    <row r="24" spans="1:8" ht="11.5" x14ac:dyDescent="0.25">
      <c r="A24" s="27"/>
      <c r="B24" s="144"/>
      <c r="C24" s="27"/>
      <c r="D24" s="130" t="s">
        <v>142</v>
      </c>
      <c r="E24" s="217" t="s">
        <v>47</v>
      </c>
      <c r="F24" s="217" t="s">
        <v>47</v>
      </c>
      <c r="G24" s="27"/>
    </row>
    <row r="25" spans="1:8" ht="11.5" x14ac:dyDescent="0.25">
      <c r="A25" s="27"/>
      <c r="B25" s="144"/>
      <c r="C25" s="27"/>
      <c r="D25" s="130" t="s">
        <v>358</v>
      </c>
      <c r="E25" s="95" t="s">
        <v>11</v>
      </c>
      <c r="F25" s="95" t="s">
        <v>11</v>
      </c>
      <c r="G25" s="27"/>
    </row>
    <row r="26" spans="1:8" ht="11.5" x14ac:dyDescent="0.25">
      <c r="A26" s="144">
        <f>IF(OR(E26&lt;0,F26&lt;0),1,0)</f>
        <v>0</v>
      </c>
      <c r="C26" s="27"/>
      <c r="D26" s="13" t="s">
        <v>4</v>
      </c>
      <c r="E26" s="132">
        <v>0</v>
      </c>
      <c r="F26" s="132">
        <v>0</v>
      </c>
      <c r="G26" s="27"/>
    </row>
    <row r="27" spans="1:8" ht="11.5" x14ac:dyDescent="0.25">
      <c r="A27" s="144">
        <f>IF(OR(E27&lt;0,F27&lt;0),1,0)</f>
        <v>0</v>
      </c>
      <c r="C27" s="27"/>
      <c r="D27" s="13" t="s">
        <v>12</v>
      </c>
      <c r="E27" s="132">
        <v>0</v>
      </c>
      <c r="F27" s="132">
        <v>0</v>
      </c>
      <c r="G27" s="27"/>
    </row>
    <row r="28" spans="1:8" ht="11.5" x14ac:dyDescent="0.25">
      <c r="A28" s="144"/>
      <c r="C28" s="27"/>
      <c r="D28" s="14" t="s">
        <v>13</v>
      </c>
      <c r="E28" s="49">
        <f>E26+E27</f>
        <v>0</v>
      </c>
      <c r="F28" s="49">
        <f>F26+F27</f>
        <v>0</v>
      </c>
      <c r="G28" s="27"/>
    </row>
    <row r="29" spans="1:8" ht="11.5" x14ac:dyDescent="0.25">
      <c r="A29" s="144"/>
      <c r="C29" s="27"/>
      <c r="D29" s="13" t="s">
        <v>165</v>
      </c>
      <c r="E29" s="132">
        <v>0</v>
      </c>
      <c r="F29" s="132">
        <v>0</v>
      </c>
      <c r="G29" s="27"/>
    </row>
    <row r="30" spans="1:8" ht="11.5" x14ac:dyDescent="0.25">
      <c r="A30" s="144"/>
      <c r="C30" s="27"/>
      <c r="D30" s="13" t="s">
        <v>166</v>
      </c>
      <c r="E30" s="132">
        <v>0</v>
      </c>
      <c r="F30" s="132">
        <v>0</v>
      </c>
      <c r="G30" s="27"/>
    </row>
    <row r="31" spans="1:8" ht="11.5" x14ac:dyDescent="0.25">
      <c r="A31" s="144">
        <f>IF(OR(E31&lt;0,F31&lt;0),1,0)</f>
        <v>0</v>
      </c>
      <c r="C31" s="27"/>
      <c r="D31" s="13" t="s">
        <v>246</v>
      </c>
      <c r="E31" s="132">
        <v>0</v>
      </c>
      <c r="F31" s="132">
        <v>0</v>
      </c>
      <c r="G31" s="27"/>
    </row>
    <row r="32" spans="1:8" ht="11.5" x14ac:dyDescent="0.25">
      <c r="A32" s="144"/>
      <c r="C32" s="27"/>
      <c r="D32" s="13" t="s">
        <v>201</v>
      </c>
      <c r="E32" s="132">
        <v>0</v>
      </c>
      <c r="F32" s="132">
        <v>0</v>
      </c>
      <c r="G32" s="27"/>
    </row>
    <row r="33" spans="1:7" ht="11.5" x14ac:dyDescent="0.25">
      <c r="A33" s="144">
        <f>IF(OR(E33&lt;0,F33&lt;0),1,0)</f>
        <v>0</v>
      </c>
      <c r="C33" s="27"/>
      <c r="D33" s="13" t="s">
        <v>167</v>
      </c>
      <c r="E33" s="132">
        <v>0</v>
      </c>
      <c r="F33" s="132">
        <v>0</v>
      </c>
      <c r="G33" s="27"/>
    </row>
    <row r="34" spans="1:7" ht="11.5" x14ac:dyDescent="0.25">
      <c r="A34" s="144"/>
      <c r="C34" s="27"/>
      <c r="D34" s="14" t="s">
        <v>14</v>
      </c>
      <c r="E34" s="49">
        <f t="shared" ref="E34:F34" si="0">E28+E29+E30+E31+E32+E33</f>
        <v>0</v>
      </c>
      <c r="F34" s="49">
        <f t="shared" si="0"/>
        <v>0</v>
      </c>
      <c r="G34" s="27"/>
    </row>
    <row r="35" spans="1:7" ht="11.5" x14ac:dyDescent="0.25">
      <c r="A35" s="144"/>
      <c r="C35" s="27"/>
      <c r="D35" s="27"/>
      <c r="E35" s="15"/>
      <c r="F35" s="15"/>
      <c r="G35" s="27"/>
    </row>
    <row r="36" spans="1:7" ht="11.5" x14ac:dyDescent="0.25">
      <c r="A36" s="144"/>
      <c r="C36" s="27"/>
      <c r="D36" s="13" t="s">
        <v>371</v>
      </c>
      <c r="E36" s="132">
        <v>0</v>
      </c>
      <c r="F36" s="132">
        <v>0</v>
      </c>
      <c r="G36" s="27"/>
    </row>
    <row r="37" spans="1:7" ht="11.5" x14ac:dyDescent="0.25">
      <c r="A37" s="144">
        <f>IF(OR(E37&lt;0,F37&lt;0),1,0)</f>
        <v>0</v>
      </c>
      <c r="C37" s="27"/>
      <c r="D37" s="13" t="s">
        <v>70</v>
      </c>
      <c r="E37" s="132">
        <v>0</v>
      </c>
      <c r="F37" s="132">
        <v>0</v>
      </c>
      <c r="G37" s="27"/>
    </row>
    <row r="38" spans="1:7" ht="11.5" x14ac:dyDescent="0.25">
      <c r="A38" s="144">
        <f>IF(OR(E38&lt;0,F38&lt;0),1,0)</f>
        <v>0</v>
      </c>
      <c r="C38" s="27"/>
      <c r="D38" s="13" t="s">
        <v>15</v>
      </c>
      <c r="E38" s="132">
        <v>0</v>
      </c>
      <c r="F38" s="132">
        <v>0</v>
      </c>
      <c r="G38" s="27"/>
    </row>
    <row r="39" spans="1:7" ht="11.5" x14ac:dyDescent="0.25">
      <c r="A39" s="144"/>
      <c r="C39" s="27"/>
      <c r="D39" s="13" t="s">
        <v>168</v>
      </c>
      <c r="E39" s="132">
        <v>0</v>
      </c>
      <c r="F39" s="132">
        <v>0</v>
      </c>
      <c r="G39" s="27"/>
    </row>
    <row r="40" spans="1:7" ht="11.5" x14ac:dyDescent="0.25">
      <c r="A40" s="144"/>
      <c r="C40" s="27"/>
      <c r="D40" s="13" t="s">
        <v>143</v>
      </c>
      <c r="E40" s="132">
        <v>0</v>
      </c>
      <c r="F40" s="132">
        <v>0</v>
      </c>
      <c r="G40" s="27"/>
    </row>
    <row r="41" spans="1:7" ht="11.5" x14ac:dyDescent="0.25">
      <c r="A41" s="144">
        <f>IF(OR(E41&lt;0,F41&lt;0),1,0)</f>
        <v>0</v>
      </c>
      <c r="C41" s="27"/>
      <c r="D41" s="13" t="s">
        <v>169</v>
      </c>
      <c r="E41" s="132">
        <v>0</v>
      </c>
      <c r="F41" s="132">
        <v>0</v>
      </c>
      <c r="G41" s="27"/>
    </row>
    <row r="42" spans="1:7" ht="11.5" x14ac:dyDescent="0.25">
      <c r="A42" s="144"/>
      <c r="C42" s="27"/>
      <c r="D42" s="13" t="s">
        <v>130</v>
      </c>
      <c r="E42" s="132">
        <v>0</v>
      </c>
      <c r="F42" s="132">
        <v>0</v>
      </c>
      <c r="G42" s="27"/>
    </row>
    <row r="43" spans="1:7" ht="11.5" x14ac:dyDescent="0.25">
      <c r="A43" s="144"/>
      <c r="C43" s="27"/>
      <c r="D43" s="14" t="s">
        <v>16</v>
      </c>
      <c r="E43" s="49">
        <f t="shared" ref="E43:F43" si="1">E34+E36+E37+E38+E39+E40+E41+E42</f>
        <v>0</v>
      </c>
      <c r="F43" s="49">
        <f t="shared" si="1"/>
        <v>0</v>
      </c>
      <c r="G43" s="27"/>
    </row>
    <row r="44" spans="1:7" ht="11.5" x14ac:dyDescent="0.25">
      <c r="A44" s="144"/>
      <c r="C44" s="27"/>
      <c r="D44" s="27"/>
      <c r="E44" s="15"/>
      <c r="F44" s="15"/>
      <c r="G44" s="27"/>
    </row>
    <row r="45" spans="1:7" ht="11.5" x14ac:dyDescent="0.25">
      <c r="A45" s="144"/>
      <c r="C45" s="27"/>
      <c r="D45" s="13" t="s">
        <v>170</v>
      </c>
      <c r="E45" s="132">
        <v>0</v>
      </c>
      <c r="F45" s="132">
        <v>0</v>
      </c>
      <c r="G45" s="27"/>
    </row>
    <row r="46" spans="1:7" ht="11.5" x14ac:dyDescent="0.25">
      <c r="A46" s="144"/>
      <c r="C46" s="27"/>
      <c r="D46" s="13" t="s">
        <v>181</v>
      </c>
      <c r="E46" s="132">
        <v>0</v>
      </c>
      <c r="F46" s="132">
        <v>0</v>
      </c>
      <c r="G46" s="27"/>
    </row>
    <row r="47" spans="1:7" ht="11.5" x14ac:dyDescent="0.25">
      <c r="A47" s="144"/>
      <c r="C47" s="27"/>
      <c r="D47" s="14" t="s">
        <v>17</v>
      </c>
      <c r="E47" s="49">
        <f t="shared" ref="E47:F47" si="2">E43+E45+E46</f>
        <v>0</v>
      </c>
      <c r="F47" s="49">
        <f t="shared" si="2"/>
        <v>0</v>
      </c>
      <c r="G47" s="27"/>
    </row>
    <row r="48" spans="1:7" ht="11.5" x14ac:dyDescent="0.25">
      <c r="A48" s="144"/>
      <c r="C48" s="27"/>
      <c r="D48" s="13" t="s">
        <v>2</v>
      </c>
      <c r="E48" s="132">
        <v>0</v>
      </c>
      <c r="F48" s="132">
        <v>0</v>
      </c>
      <c r="G48" s="27"/>
    </row>
    <row r="49" spans="1:8" ht="11.5" x14ac:dyDescent="0.25">
      <c r="A49" s="144">
        <f>IF(OR(E49&lt;0,F49&lt;0),1,0)</f>
        <v>0</v>
      </c>
      <c r="C49" s="27"/>
      <c r="D49" s="13" t="s">
        <v>18</v>
      </c>
      <c r="E49" s="132">
        <v>0</v>
      </c>
      <c r="F49" s="132">
        <v>0</v>
      </c>
      <c r="G49" s="27"/>
    </row>
    <row r="50" spans="1:8" ht="11.5" x14ac:dyDescent="0.25">
      <c r="A50" s="144"/>
      <c r="C50" s="27"/>
      <c r="D50" s="14" t="s">
        <v>19</v>
      </c>
      <c r="E50" s="49">
        <f>E47+E48+E49</f>
        <v>0</v>
      </c>
      <c r="F50" s="49">
        <f>F47+F48+F49</f>
        <v>0</v>
      </c>
      <c r="G50" s="27"/>
    </row>
    <row r="51" spans="1:8" ht="11.5" x14ac:dyDescent="0.25">
      <c r="A51" s="144"/>
      <c r="C51" s="27"/>
      <c r="D51" s="27"/>
      <c r="E51" s="15"/>
      <c r="F51" s="15"/>
      <c r="G51" s="27"/>
    </row>
    <row r="52" spans="1:8" x14ac:dyDescent="0.35">
      <c r="A52" s="144">
        <f>IF(OR(E52&lt;0,F52&lt;0),1,0)</f>
        <v>0</v>
      </c>
      <c r="C52" s="38"/>
      <c r="D52" s="37" t="s">
        <v>20</v>
      </c>
      <c r="E52" s="132">
        <v>0</v>
      </c>
      <c r="F52" s="132">
        <v>0</v>
      </c>
      <c r="G52" s="38"/>
      <c r="H52" s="38"/>
    </row>
    <row r="53" spans="1:8" x14ac:dyDescent="0.35">
      <c r="A53" s="144">
        <f>IF(OR(E53&lt;0,F53&lt;0),1,0)</f>
        <v>0</v>
      </c>
      <c r="C53" s="38"/>
      <c r="D53" s="37" t="s">
        <v>107</v>
      </c>
      <c r="E53" s="132">
        <v>0</v>
      </c>
      <c r="F53" s="132">
        <v>0</v>
      </c>
      <c r="G53" s="38"/>
      <c r="H53" s="38"/>
    </row>
    <row r="54" spans="1:8" ht="11.5" x14ac:dyDescent="0.25">
      <c r="A54" s="144"/>
      <c r="C54" s="27"/>
      <c r="D54" s="27"/>
      <c r="E54" s="15"/>
      <c r="F54" s="15"/>
      <c r="G54" s="27"/>
    </row>
    <row r="55" spans="1:8" ht="13" x14ac:dyDescent="0.3">
      <c r="A55" s="144"/>
      <c r="C55" s="27"/>
      <c r="D55" s="28" t="s">
        <v>21</v>
      </c>
      <c r="E55" s="148" t="str">
        <f>E21</f>
        <v>31/XX/20XX</v>
      </c>
      <c r="F55" s="148" t="str">
        <f>F21</f>
        <v>31/XX/20XX</v>
      </c>
      <c r="G55" s="27"/>
    </row>
    <row r="56" spans="1:8" ht="11.5" x14ac:dyDescent="0.25">
      <c r="A56" s="144"/>
      <c r="C56" s="27"/>
      <c r="D56" s="13" t="s">
        <v>182</v>
      </c>
      <c r="E56" s="132">
        <v>0</v>
      </c>
      <c r="F56" s="132">
        <v>0</v>
      </c>
      <c r="G56" s="27"/>
    </row>
    <row r="57" spans="1:8" ht="11.5" x14ac:dyDescent="0.25">
      <c r="A57" s="144">
        <f>IF(OR(E57&lt;0,F57&lt;0),1,0)</f>
        <v>0</v>
      </c>
      <c r="C57" s="27"/>
      <c r="D57" s="13" t="s">
        <v>171</v>
      </c>
      <c r="E57" s="132">
        <v>0</v>
      </c>
      <c r="F57" s="132">
        <v>0</v>
      </c>
      <c r="G57" s="27"/>
    </row>
    <row r="58" spans="1:8" ht="11.5" x14ac:dyDescent="0.25">
      <c r="A58" s="144">
        <f t="shared" ref="A58:A60" si="3">IF(OR(E58&lt;0,F58&lt;0),1,0)</f>
        <v>0</v>
      </c>
      <c r="C58" s="27"/>
      <c r="D58" s="13" t="s">
        <v>22</v>
      </c>
      <c r="E58" s="132">
        <v>0</v>
      </c>
      <c r="F58" s="132">
        <v>0</v>
      </c>
      <c r="G58" s="27"/>
    </row>
    <row r="59" spans="1:8" ht="11.5" x14ac:dyDescent="0.25">
      <c r="A59" s="144">
        <f t="shared" si="3"/>
        <v>0</v>
      </c>
      <c r="C59" s="27"/>
      <c r="D59" s="13" t="s">
        <v>104</v>
      </c>
      <c r="E59" s="132">
        <v>0</v>
      </c>
      <c r="F59" s="132">
        <v>0</v>
      </c>
      <c r="G59" s="27"/>
    </row>
    <row r="60" spans="1:8" ht="11.5" x14ac:dyDescent="0.25">
      <c r="A60" s="144">
        <f t="shared" si="3"/>
        <v>0</v>
      </c>
      <c r="C60" s="27"/>
      <c r="D60" s="13" t="s">
        <v>105</v>
      </c>
      <c r="E60" s="132">
        <v>0</v>
      </c>
      <c r="F60" s="132">
        <v>0</v>
      </c>
      <c r="G60" s="27"/>
    </row>
    <row r="61" spans="1:8" ht="11.5" x14ac:dyDescent="0.25">
      <c r="A61" s="144"/>
      <c r="C61" s="27"/>
      <c r="D61" s="14" t="s">
        <v>23</v>
      </c>
      <c r="E61" s="49">
        <f t="shared" ref="E61:F61" si="4">SUM(E56:E60)</f>
        <v>0</v>
      </c>
      <c r="F61" s="49">
        <f t="shared" si="4"/>
        <v>0</v>
      </c>
      <c r="G61" s="27"/>
    </row>
    <row r="62" spans="1:8" ht="11.5" x14ac:dyDescent="0.25">
      <c r="A62" s="144"/>
      <c r="C62" s="27"/>
      <c r="D62" s="27"/>
      <c r="E62" s="17"/>
      <c r="F62" s="17"/>
      <c r="G62" s="27"/>
    </row>
    <row r="63" spans="1:8" ht="11.5" x14ac:dyDescent="0.25">
      <c r="A63" s="144">
        <f t="shared" ref="A63:A72" si="5">IF(OR(E63&lt;0,F63&lt;0),1,0)</f>
        <v>0</v>
      </c>
      <c r="C63" s="27"/>
      <c r="D63" s="18" t="s">
        <v>106</v>
      </c>
      <c r="E63" s="132">
        <v>0</v>
      </c>
      <c r="F63" s="132">
        <v>0</v>
      </c>
      <c r="G63" s="27"/>
    </row>
    <row r="64" spans="1:8" ht="11.5" x14ac:dyDescent="0.25">
      <c r="A64" s="144">
        <f t="shared" si="5"/>
        <v>0</v>
      </c>
      <c r="C64" s="27"/>
      <c r="D64" s="18" t="s">
        <v>327</v>
      </c>
      <c r="E64" s="132">
        <v>0</v>
      </c>
      <c r="F64" s="132">
        <v>0</v>
      </c>
      <c r="G64" s="27"/>
    </row>
    <row r="65" spans="1:7" ht="11.5" x14ac:dyDescent="0.25">
      <c r="A65" s="144">
        <f t="shared" si="5"/>
        <v>0</v>
      </c>
      <c r="C65" s="27"/>
      <c r="D65" s="18" t="s">
        <v>114</v>
      </c>
      <c r="E65" s="132">
        <v>0</v>
      </c>
      <c r="F65" s="132">
        <v>0</v>
      </c>
      <c r="G65" s="27"/>
    </row>
    <row r="66" spans="1:7" ht="11.5" x14ac:dyDescent="0.25">
      <c r="A66" s="144">
        <f t="shared" si="5"/>
        <v>0</v>
      </c>
      <c r="C66" s="27"/>
      <c r="D66" s="18" t="s">
        <v>131</v>
      </c>
      <c r="E66" s="132">
        <v>0</v>
      </c>
      <c r="F66" s="132">
        <v>0</v>
      </c>
      <c r="G66" s="27"/>
    </row>
    <row r="67" spans="1:7" ht="11.5" x14ac:dyDescent="0.25">
      <c r="A67" s="144">
        <f t="shared" si="5"/>
        <v>0</v>
      </c>
      <c r="C67" s="27"/>
      <c r="D67" s="18" t="s">
        <v>132</v>
      </c>
      <c r="E67" s="132">
        <v>0</v>
      </c>
      <c r="F67" s="132">
        <v>0</v>
      </c>
      <c r="G67" s="27"/>
    </row>
    <row r="68" spans="1:7" ht="11.5" x14ac:dyDescent="0.25">
      <c r="A68" s="144">
        <f t="shared" si="5"/>
        <v>0</v>
      </c>
      <c r="C68" s="27"/>
      <c r="D68" s="18" t="s">
        <v>108</v>
      </c>
      <c r="E68" s="132">
        <v>0</v>
      </c>
      <c r="F68" s="132">
        <v>0</v>
      </c>
      <c r="G68" s="27"/>
    </row>
    <row r="69" spans="1:7" ht="11.5" x14ac:dyDescent="0.25">
      <c r="A69" s="144">
        <f t="shared" si="5"/>
        <v>0</v>
      </c>
      <c r="C69" s="27"/>
      <c r="D69" s="18" t="s">
        <v>328</v>
      </c>
      <c r="E69" s="132">
        <v>0</v>
      </c>
      <c r="F69" s="132">
        <v>0</v>
      </c>
      <c r="G69" s="27"/>
    </row>
    <row r="70" spans="1:7" ht="11.5" x14ac:dyDescent="0.25">
      <c r="A70" s="144">
        <f t="shared" si="5"/>
        <v>0</v>
      </c>
      <c r="C70" s="27"/>
      <c r="D70" s="18" t="s">
        <v>172</v>
      </c>
      <c r="E70" s="132">
        <v>0</v>
      </c>
      <c r="F70" s="132">
        <v>0</v>
      </c>
      <c r="G70" s="27"/>
    </row>
    <row r="71" spans="1:7" ht="11.5" x14ac:dyDescent="0.25">
      <c r="A71" s="144">
        <f t="shared" si="5"/>
        <v>0</v>
      </c>
      <c r="C71" s="27"/>
      <c r="D71" s="18" t="s">
        <v>109</v>
      </c>
      <c r="E71" s="132">
        <v>0</v>
      </c>
      <c r="F71" s="132">
        <v>0</v>
      </c>
      <c r="G71" s="27"/>
    </row>
    <row r="72" spans="1:7" ht="11.5" x14ac:dyDescent="0.25">
      <c r="A72" s="144">
        <f t="shared" si="5"/>
        <v>0</v>
      </c>
      <c r="C72" s="27"/>
      <c r="D72" s="18" t="s">
        <v>110</v>
      </c>
      <c r="E72" s="132">
        <v>0</v>
      </c>
      <c r="F72" s="132">
        <v>0</v>
      </c>
      <c r="G72" s="27"/>
    </row>
    <row r="73" spans="1:7" ht="11.5" x14ac:dyDescent="0.25">
      <c r="A73" s="144"/>
      <c r="C73" s="27"/>
      <c r="D73" s="14" t="s">
        <v>24</v>
      </c>
      <c r="E73" s="49">
        <f>SUM(E63:E72)</f>
        <v>0</v>
      </c>
      <c r="F73" s="49">
        <f>SUM(F63:F72)</f>
        <v>0</v>
      </c>
      <c r="G73" s="27"/>
    </row>
    <row r="74" spans="1:7" ht="11.5" x14ac:dyDescent="0.25">
      <c r="A74" s="144"/>
      <c r="C74" s="27"/>
      <c r="D74" s="27"/>
      <c r="E74" s="17"/>
      <c r="F74" s="17"/>
      <c r="G74" s="27"/>
    </row>
    <row r="75" spans="1:7" ht="11.5" x14ac:dyDescent="0.25">
      <c r="A75" s="144">
        <f t="shared" ref="A75:A90" si="6">IF(OR(E75&lt;0,F75&lt;0),1,0)</f>
        <v>0</v>
      </c>
      <c r="C75" s="27"/>
      <c r="D75" s="13" t="s">
        <v>25</v>
      </c>
      <c r="E75" s="132">
        <v>0</v>
      </c>
      <c r="F75" s="132">
        <v>0</v>
      </c>
      <c r="G75" s="27"/>
    </row>
    <row r="76" spans="1:7" ht="11.5" x14ac:dyDescent="0.25">
      <c r="A76" s="144">
        <f t="shared" si="6"/>
        <v>0</v>
      </c>
      <c r="C76" s="27"/>
      <c r="D76" s="13" t="s">
        <v>111</v>
      </c>
      <c r="E76" s="132">
        <v>0</v>
      </c>
      <c r="F76" s="132">
        <v>0</v>
      </c>
      <c r="G76" s="27"/>
    </row>
    <row r="77" spans="1:7" ht="11.5" x14ac:dyDescent="0.25">
      <c r="A77" s="144">
        <f t="shared" si="6"/>
        <v>0</v>
      </c>
      <c r="C77" s="27"/>
      <c r="D77" s="13" t="s">
        <v>112</v>
      </c>
      <c r="E77" s="132">
        <v>0</v>
      </c>
      <c r="F77" s="132">
        <v>0</v>
      </c>
      <c r="G77" s="27"/>
    </row>
    <row r="78" spans="1:7" ht="11.5" x14ac:dyDescent="0.25">
      <c r="A78" s="144">
        <f t="shared" si="6"/>
        <v>0</v>
      </c>
      <c r="C78" s="27"/>
      <c r="D78" s="13" t="s">
        <v>110</v>
      </c>
      <c r="E78" s="132">
        <v>0</v>
      </c>
      <c r="F78" s="132">
        <v>0</v>
      </c>
      <c r="G78" s="27"/>
    </row>
    <row r="79" spans="1:7" ht="11.5" x14ac:dyDescent="0.25">
      <c r="A79" s="144">
        <f t="shared" si="6"/>
        <v>0</v>
      </c>
      <c r="C79" s="27"/>
      <c r="D79" s="13" t="s">
        <v>114</v>
      </c>
      <c r="E79" s="132">
        <v>0</v>
      </c>
      <c r="F79" s="132">
        <v>0</v>
      </c>
      <c r="G79" s="27"/>
    </row>
    <row r="80" spans="1:7" ht="11.5" x14ac:dyDescent="0.25">
      <c r="A80" s="144">
        <f t="shared" si="6"/>
        <v>0</v>
      </c>
      <c r="C80" s="27"/>
      <c r="D80" s="13" t="s">
        <v>113</v>
      </c>
      <c r="E80" s="132">
        <v>0</v>
      </c>
      <c r="F80" s="132">
        <v>0</v>
      </c>
      <c r="G80" s="27"/>
    </row>
    <row r="81" spans="1:7" ht="11.5" x14ac:dyDescent="0.25">
      <c r="A81" s="144">
        <f t="shared" si="6"/>
        <v>0</v>
      </c>
      <c r="C81" s="27"/>
      <c r="D81" s="21" t="s">
        <v>222</v>
      </c>
      <c r="E81" s="132">
        <v>0</v>
      </c>
      <c r="F81" s="132">
        <v>0</v>
      </c>
      <c r="G81" s="27"/>
    </row>
    <row r="82" spans="1:7" ht="11.5" x14ac:dyDescent="0.25">
      <c r="A82" s="144">
        <f t="shared" si="6"/>
        <v>0</v>
      </c>
      <c r="C82" s="27"/>
      <c r="D82" s="63" t="s">
        <v>132</v>
      </c>
      <c r="E82" s="132">
        <v>0</v>
      </c>
      <c r="F82" s="132">
        <v>0</v>
      </c>
      <c r="G82" s="27"/>
    </row>
    <row r="83" spans="1:7" ht="11.5" x14ac:dyDescent="0.25">
      <c r="A83" s="144">
        <f t="shared" si="6"/>
        <v>0</v>
      </c>
      <c r="C83" s="27"/>
      <c r="D83" s="13" t="s">
        <v>32</v>
      </c>
      <c r="E83" s="132">
        <v>0</v>
      </c>
      <c r="F83" s="132">
        <v>0</v>
      </c>
      <c r="G83" s="27"/>
    </row>
    <row r="84" spans="1:7" ht="11.5" x14ac:dyDescent="0.25">
      <c r="A84" s="144">
        <f t="shared" si="6"/>
        <v>0</v>
      </c>
      <c r="C84" s="27"/>
      <c r="D84" s="13" t="s">
        <v>28</v>
      </c>
      <c r="E84" s="132">
        <v>0</v>
      </c>
      <c r="F84" s="132">
        <v>0</v>
      </c>
      <c r="G84" s="27"/>
    </row>
    <row r="85" spans="1:7" ht="11.5" x14ac:dyDescent="0.25">
      <c r="A85" s="144">
        <f t="shared" si="6"/>
        <v>0</v>
      </c>
      <c r="C85" s="27"/>
      <c r="D85" s="13" t="s">
        <v>66</v>
      </c>
      <c r="E85" s="132">
        <v>0</v>
      </c>
      <c r="F85" s="132">
        <v>0</v>
      </c>
      <c r="G85" s="27"/>
    </row>
    <row r="86" spans="1:7" ht="11.5" x14ac:dyDescent="0.25">
      <c r="A86" s="144">
        <f t="shared" si="6"/>
        <v>0</v>
      </c>
      <c r="C86" s="27"/>
      <c r="D86" s="20" t="s">
        <v>67</v>
      </c>
      <c r="E86" s="132">
        <v>0</v>
      </c>
      <c r="F86" s="132">
        <v>0</v>
      </c>
      <c r="G86" s="27"/>
    </row>
    <row r="87" spans="1:7" ht="11.5" x14ac:dyDescent="0.25">
      <c r="A87" s="144">
        <f t="shared" si="6"/>
        <v>0</v>
      </c>
      <c r="C87" s="27"/>
      <c r="D87" s="20" t="s">
        <v>108</v>
      </c>
      <c r="E87" s="132">
        <v>0</v>
      </c>
      <c r="F87" s="132">
        <v>0</v>
      </c>
      <c r="G87" s="27"/>
    </row>
    <row r="88" spans="1:7" ht="11.5" x14ac:dyDescent="0.25">
      <c r="A88" s="144">
        <f t="shared" si="6"/>
        <v>0</v>
      </c>
      <c r="C88" s="27"/>
      <c r="D88" s="20" t="s">
        <v>115</v>
      </c>
      <c r="E88" s="132">
        <v>0</v>
      </c>
      <c r="F88" s="132">
        <v>0</v>
      </c>
      <c r="G88" s="27"/>
    </row>
    <row r="89" spans="1:7" ht="11.5" x14ac:dyDescent="0.25">
      <c r="A89" s="144">
        <f t="shared" si="6"/>
        <v>0</v>
      </c>
      <c r="C89" s="27"/>
      <c r="D89" s="13" t="s">
        <v>183</v>
      </c>
      <c r="E89" s="132">
        <v>0</v>
      </c>
      <c r="F89" s="132">
        <v>0</v>
      </c>
      <c r="G89" s="27"/>
    </row>
    <row r="90" spans="1:7" ht="11.5" x14ac:dyDescent="0.25">
      <c r="A90" s="144">
        <f t="shared" si="6"/>
        <v>0</v>
      </c>
      <c r="C90" s="27"/>
      <c r="D90" s="13" t="s">
        <v>116</v>
      </c>
      <c r="E90" s="132">
        <v>0</v>
      </c>
      <c r="F90" s="132">
        <v>0</v>
      </c>
      <c r="G90" s="27"/>
    </row>
    <row r="91" spans="1:7" ht="11.5" x14ac:dyDescent="0.25">
      <c r="A91" s="144"/>
      <c r="C91" s="27"/>
      <c r="D91" s="14" t="s">
        <v>29</v>
      </c>
      <c r="E91" s="49">
        <f>SUM(E75:E90)</f>
        <v>0</v>
      </c>
      <c r="F91" s="49">
        <f>SUM(F75:F90)</f>
        <v>0</v>
      </c>
      <c r="G91" s="27"/>
    </row>
    <row r="92" spans="1:7" ht="11.5" x14ac:dyDescent="0.25">
      <c r="A92" s="144"/>
      <c r="C92" s="27"/>
      <c r="D92" s="27"/>
      <c r="E92" s="17"/>
      <c r="F92" s="17"/>
      <c r="G92" s="27"/>
    </row>
    <row r="93" spans="1:7" ht="11.5" x14ac:dyDescent="0.25">
      <c r="A93" s="144">
        <f t="shared" ref="A93:A108" si="7">IF(OR(E93&lt;0,F93&lt;0),1,0)</f>
        <v>0</v>
      </c>
      <c r="C93" s="27"/>
      <c r="D93" s="19" t="s">
        <v>117</v>
      </c>
      <c r="E93" s="132">
        <v>0</v>
      </c>
      <c r="F93" s="132">
        <v>0</v>
      </c>
      <c r="G93" s="27"/>
    </row>
    <row r="94" spans="1:7" ht="11.5" x14ac:dyDescent="0.25">
      <c r="A94" s="144">
        <f t="shared" si="7"/>
        <v>0</v>
      </c>
      <c r="C94" s="27"/>
      <c r="D94" s="19" t="s">
        <v>31</v>
      </c>
      <c r="E94" s="132">
        <v>0</v>
      </c>
      <c r="F94" s="132">
        <v>0</v>
      </c>
      <c r="G94" s="27"/>
    </row>
    <row r="95" spans="1:7" ht="11.5" x14ac:dyDescent="0.25">
      <c r="A95" s="144">
        <f t="shared" si="7"/>
        <v>0</v>
      </c>
      <c r="C95" s="27"/>
      <c r="D95" s="19" t="s">
        <v>118</v>
      </c>
      <c r="E95" s="132">
        <v>0</v>
      </c>
      <c r="F95" s="132">
        <v>0</v>
      </c>
      <c r="G95" s="27"/>
    </row>
    <row r="96" spans="1:7" ht="11.5" x14ac:dyDescent="0.25">
      <c r="A96" s="144">
        <f t="shared" si="7"/>
        <v>0</v>
      </c>
      <c r="C96" s="27"/>
      <c r="D96" s="19" t="s">
        <v>173</v>
      </c>
      <c r="E96" s="132">
        <v>0</v>
      </c>
      <c r="F96" s="132">
        <v>0</v>
      </c>
      <c r="G96" s="27"/>
    </row>
    <row r="97" spans="1:7" ht="11.5" x14ac:dyDescent="0.25">
      <c r="A97" s="144">
        <f t="shared" si="7"/>
        <v>0</v>
      </c>
      <c r="C97" s="27"/>
      <c r="D97" s="21" t="s">
        <v>124</v>
      </c>
      <c r="E97" s="132">
        <v>0</v>
      </c>
      <c r="F97" s="132">
        <v>0</v>
      </c>
      <c r="G97" s="27"/>
    </row>
    <row r="98" spans="1:7" ht="11.5" x14ac:dyDescent="0.25">
      <c r="A98" s="144">
        <f t="shared" si="7"/>
        <v>0</v>
      </c>
      <c r="C98" s="27"/>
      <c r="D98" s="19" t="s">
        <v>119</v>
      </c>
      <c r="E98" s="132">
        <v>0</v>
      </c>
      <c r="F98" s="132">
        <v>0</v>
      </c>
      <c r="G98" s="27"/>
    </row>
    <row r="99" spans="1:7" ht="11.5" x14ac:dyDescent="0.25">
      <c r="A99" s="144">
        <f t="shared" si="7"/>
        <v>0</v>
      </c>
      <c r="C99" s="27"/>
      <c r="D99" s="19" t="s">
        <v>174</v>
      </c>
      <c r="E99" s="132">
        <v>0</v>
      </c>
      <c r="F99" s="132">
        <v>0</v>
      </c>
      <c r="G99" s="27"/>
    </row>
    <row r="100" spans="1:7" ht="11.5" x14ac:dyDescent="0.25">
      <c r="A100" s="144">
        <f t="shared" si="7"/>
        <v>0</v>
      </c>
      <c r="C100" s="27"/>
      <c r="D100" s="19" t="s">
        <v>133</v>
      </c>
      <c r="E100" s="132">
        <v>0</v>
      </c>
      <c r="F100" s="132">
        <v>0</v>
      </c>
      <c r="G100" s="27"/>
    </row>
    <row r="101" spans="1:7" ht="11.5" x14ac:dyDescent="0.25">
      <c r="A101" s="144">
        <f t="shared" si="7"/>
        <v>0</v>
      </c>
      <c r="C101" s="27"/>
      <c r="D101" s="21" t="s">
        <v>138</v>
      </c>
      <c r="E101" s="132">
        <v>0</v>
      </c>
      <c r="F101" s="132">
        <v>0</v>
      </c>
      <c r="G101" s="27"/>
    </row>
    <row r="102" spans="1:7" ht="11.5" x14ac:dyDescent="0.25">
      <c r="A102" s="144">
        <f t="shared" si="7"/>
        <v>0</v>
      </c>
      <c r="C102" s="27"/>
      <c r="D102" s="65" t="s">
        <v>134</v>
      </c>
      <c r="E102" s="132">
        <v>0</v>
      </c>
      <c r="F102" s="132">
        <v>0</v>
      </c>
      <c r="G102" s="27"/>
    </row>
    <row r="103" spans="1:7" ht="11.5" x14ac:dyDescent="0.25">
      <c r="A103" s="144">
        <f t="shared" si="7"/>
        <v>0</v>
      </c>
      <c r="C103" s="27"/>
      <c r="D103" s="19" t="s">
        <v>108</v>
      </c>
      <c r="E103" s="132">
        <v>0</v>
      </c>
      <c r="F103" s="132">
        <v>0</v>
      </c>
      <c r="G103" s="27"/>
    </row>
    <row r="104" spans="1:7" s="27" customFormat="1" ht="11.5" x14ac:dyDescent="0.25">
      <c r="A104" s="144">
        <f t="shared" si="7"/>
        <v>0</v>
      </c>
      <c r="D104" s="19" t="s">
        <v>334</v>
      </c>
      <c r="E104" s="132">
        <v>0</v>
      </c>
      <c r="F104" s="132">
        <v>0</v>
      </c>
    </row>
    <row r="105" spans="1:7" ht="11.5" x14ac:dyDescent="0.25">
      <c r="A105" s="144">
        <f t="shared" si="7"/>
        <v>0</v>
      </c>
      <c r="C105" s="27"/>
      <c r="D105" s="19" t="s">
        <v>34</v>
      </c>
      <c r="E105" s="132">
        <v>0</v>
      </c>
      <c r="F105" s="132">
        <v>0</v>
      </c>
      <c r="G105" s="27"/>
    </row>
    <row r="106" spans="1:7" ht="11.5" x14ac:dyDescent="0.25">
      <c r="A106" s="144">
        <f t="shared" si="7"/>
        <v>0</v>
      </c>
      <c r="C106" s="27"/>
      <c r="D106" s="19" t="s">
        <v>33</v>
      </c>
      <c r="E106" s="132">
        <v>0</v>
      </c>
      <c r="F106" s="132">
        <v>0</v>
      </c>
      <c r="G106" s="27"/>
    </row>
    <row r="107" spans="1:7" ht="11.5" x14ac:dyDescent="0.25">
      <c r="A107" s="144">
        <f t="shared" si="7"/>
        <v>0</v>
      </c>
      <c r="C107" s="27"/>
      <c r="D107" s="19" t="s">
        <v>120</v>
      </c>
      <c r="E107" s="132">
        <v>0</v>
      </c>
      <c r="F107" s="132">
        <v>0</v>
      </c>
      <c r="G107" s="27"/>
    </row>
    <row r="108" spans="1:7" ht="11.5" x14ac:dyDescent="0.25">
      <c r="A108" s="144">
        <f t="shared" si="7"/>
        <v>0</v>
      </c>
      <c r="C108" s="27"/>
      <c r="D108" s="19" t="s">
        <v>121</v>
      </c>
      <c r="E108" s="132">
        <v>0</v>
      </c>
      <c r="F108" s="132">
        <v>0</v>
      </c>
      <c r="G108" s="27"/>
    </row>
    <row r="109" spans="1:7" ht="11.5" x14ac:dyDescent="0.25">
      <c r="A109" s="144"/>
      <c r="C109" s="27"/>
      <c r="D109" s="14" t="s">
        <v>35</v>
      </c>
      <c r="E109" s="49">
        <f>SUM(E93:E108)</f>
        <v>0</v>
      </c>
      <c r="F109" s="49">
        <f>SUM(F93:F108)</f>
        <v>0</v>
      </c>
      <c r="G109" s="27"/>
    </row>
    <row r="110" spans="1:7" ht="11.5" x14ac:dyDescent="0.25">
      <c r="A110" s="144"/>
      <c r="C110" s="27"/>
      <c r="D110" s="27"/>
      <c r="E110" s="17"/>
      <c r="F110" s="17"/>
      <c r="G110" s="27"/>
    </row>
    <row r="111" spans="1:7" ht="11.5" x14ac:dyDescent="0.25">
      <c r="A111" s="144"/>
      <c r="C111" s="27"/>
      <c r="D111" s="14" t="s">
        <v>36</v>
      </c>
      <c r="E111" s="49">
        <f>E91-E109</f>
        <v>0</v>
      </c>
      <c r="F111" s="49">
        <f>F91-F109</f>
        <v>0</v>
      </c>
      <c r="G111" s="27"/>
    </row>
    <row r="112" spans="1:7" ht="11.5" x14ac:dyDescent="0.25">
      <c r="A112" s="144"/>
      <c r="C112" s="27"/>
      <c r="D112" s="27"/>
      <c r="E112" s="17"/>
      <c r="F112" s="17"/>
      <c r="G112" s="27"/>
    </row>
    <row r="113" spans="1:8" ht="11.5" x14ac:dyDescent="0.25">
      <c r="A113" s="144"/>
      <c r="C113" s="27"/>
      <c r="D113" s="22" t="s">
        <v>233</v>
      </c>
      <c r="E113" s="50">
        <f>(E61+E91+E73)-E109</f>
        <v>0</v>
      </c>
      <c r="F113" s="50">
        <f>(F61+F91+F73)-F109</f>
        <v>0</v>
      </c>
      <c r="G113" s="27"/>
    </row>
    <row r="114" spans="1:8" ht="11.5" x14ac:dyDescent="0.25">
      <c r="A114" s="144"/>
      <c r="C114" s="27"/>
      <c r="D114" s="27"/>
      <c r="E114" s="17"/>
      <c r="F114" s="17"/>
      <c r="G114" s="27"/>
    </row>
    <row r="115" spans="1:8" ht="11.5" x14ac:dyDescent="0.25">
      <c r="A115" s="144">
        <f t="shared" ref="A115:A128" si="8">IF(OR(E115&lt;0,F115&lt;0),1,0)</f>
        <v>0</v>
      </c>
      <c r="C115" s="27"/>
      <c r="D115" s="19" t="s">
        <v>124</v>
      </c>
      <c r="E115" s="132">
        <v>0</v>
      </c>
      <c r="F115" s="132">
        <v>0</v>
      </c>
      <c r="G115" s="27"/>
    </row>
    <row r="116" spans="1:8" ht="11.5" x14ac:dyDescent="0.25">
      <c r="A116" s="144">
        <f t="shared" si="8"/>
        <v>0</v>
      </c>
      <c r="C116" s="27"/>
      <c r="D116" s="64" t="s">
        <v>126</v>
      </c>
      <c r="E116" s="132">
        <v>0</v>
      </c>
      <c r="F116" s="132">
        <v>0</v>
      </c>
      <c r="G116" s="27"/>
    </row>
    <row r="117" spans="1:8" ht="11.5" x14ac:dyDescent="0.25">
      <c r="A117" s="144">
        <f t="shared" si="8"/>
        <v>0</v>
      </c>
      <c r="C117" s="27"/>
      <c r="D117" s="21" t="s">
        <v>138</v>
      </c>
      <c r="E117" s="132">
        <v>0</v>
      </c>
      <c r="F117" s="132">
        <v>0</v>
      </c>
      <c r="G117" s="27"/>
    </row>
    <row r="118" spans="1:8" ht="11.5" x14ac:dyDescent="0.25">
      <c r="A118" s="144">
        <f t="shared" si="8"/>
        <v>0</v>
      </c>
      <c r="C118" s="27"/>
      <c r="D118" s="13" t="s">
        <v>134</v>
      </c>
      <c r="E118" s="132">
        <v>0</v>
      </c>
      <c r="F118" s="132">
        <v>0</v>
      </c>
      <c r="G118" s="27"/>
    </row>
    <row r="119" spans="1:8" ht="11.5" x14ac:dyDescent="0.25">
      <c r="A119" s="144">
        <f t="shared" si="8"/>
        <v>0</v>
      </c>
      <c r="C119" s="27"/>
      <c r="D119" s="13" t="s">
        <v>37</v>
      </c>
      <c r="E119" s="132">
        <v>0</v>
      </c>
      <c r="F119" s="132">
        <v>0</v>
      </c>
      <c r="G119" s="27"/>
    </row>
    <row r="120" spans="1:8" ht="11.5" x14ac:dyDescent="0.25">
      <c r="A120" s="144">
        <f t="shared" si="8"/>
        <v>0</v>
      </c>
      <c r="C120" s="27"/>
      <c r="D120" s="13" t="s">
        <v>122</v>
      </c>
      <c r="E120" s="132">
        <v>0</v>
      </c>
      <c r="F120" s="132">
        <v>0</v>
      </c>
      <c r="G120" s="27"/>
    </row>
    <row r="121" spans="1:8" ht="11.5" x14ac:dyDescent="0.25">
      <c r="A121" s="144">
        <f t="shared" si="8"/>
        <v>0</v>
      </c>
      <c r="C121" s="27"/>
      <c r="D121" s="13" t="s">
        <v>33</v>
      </c>
      <c r="E121" s="132">
        <v>0</v>
      </c>
      <c r="F121" s="132">
        <v>0</v>
      </c>
      <c r="G121" s="27"/>
    </row>
    <row r="122" spans="1:8" ht="11.5" x14ac:dyDescent="0.25">
      <c r="A122" s="144">
        <f t="shared" si="8"/>
        <v>0</v>
      </c>
      <c r="C122" s="27"/>
      <c r="D122" s="13" t="s">
        <v>123</v>
      </c>
      <c r="E122" s="132">
        <v>0</v>
      </c>
      <c r="F122" s="132">
        <v>0</v>
      </c>
      <c r="G122" s="27"/>
    </row>
    <row r="123" spans="1:8" ht="11.5" x14ac:dyDescent="0.25">
      <c r="A123" s="144">
        <f t="shared" si="8"/>
        <v>0</v>
      </c>
      <c r="C123" s="27"/>
      <c r="D123" s="19" t="s">
        <v>173</v>
      </c>
      <c r="E123" s="132">
        <v>0</v>
      </c>
      <c r="F123" s="132">
        <v>0</v>
      </c>
      <c r="G123" s="27"/>
    </row>
    <row r="124" spans="1:8" ht="11.5" x14ac:dyDescent="0.25">
      <c r="A124" s="144">
        <f t="shared" si="8"/>
        <v>0</v>
      </c>
      <c r="C124" s="27"/>
      <c r="D124" s="19" t="s">
        <v>133</v>
      </c>
      <c r="E124" s="132">
        <v>0</v>
      </c>
      <c r="F124" s="132">
        <v>0</v>
      </c>
      <c r="G124" s="27"/>
    </row>
    <row r="125" spans="1:8" ht="11.5" x14ac:dyDescent="0.25">
      <c r="A125" s="144">
        <f t="shared" si="8"/>
        <v>0</v>
      </c>
      <c r="C125" s="27"/>
      <c r="D125" s="19" t="s">
        <v>135</v>
      </c>
      <c r="E125" s="132">
        <v>0</v>
      </c>
      <c r="F125" s="132">
        <v>0</v>
      </c>
      <c r="G125" s="27"/>
    </row>
    <row r="126" spans="1:8" ht="11.5" x14ac:dyDescent="0.25">
      <c r="A126" s="144">
        <f t="shared" si="8"/>
        <v>0</v>
      </c>
      <c r="C126" s="27"/>
      <c r="D126" s="19" t="s">
        <v>108</v>
      </c>
      <c r="E126" s="132">
        <v>0</v>
      </c>
      <c r="F126" s="132">
        <v>0</v>
      </c>
      <c r="G126" s="27"/>
      <c r="H126" s="27"/>
    </row>
    <row r="127" spans="1:8" s="27" customFormat="1" ht="11.5" x14ac:dyDescent="0.25">
      <c r="A127" s="144">
        <f t="shared" si="8"/>
        <v>0</v>
      </c>
      <c r="D127" s="19" t="s">
        <v>334</v>
      </c>
      <c r="E127" s="132">
        <v>0</v>
      </c>
      <c r="F127" s="132">
        <v>0</v>
      </c>
    </row>
    <row r="128" spans="1:8" ht="11.5" x14ac:dyDescent="0.25">
      <c r="A128" s="144">
        <f t="shared" si="8"/>
        <v>0</v>
      </c>
      <c r="C128" s="27"/>
      <c r="D128" s="13" t="s">
        <v>329</v>
      </c>
      <c r="E128" s="132">
        <v>0</v>
      </c>
      <c r="F128" s="132">
        <v>0</v>
      </c>
      <c r="G128" s="27"/>
    </row>
    <row r="129" spans="1:8" ht="11.5" x14ac:dyDescent="0.25">
      <c r="A129" s="144"/>
      <c r="C129" s="27"/>
      <c r="D129" s="14" t="s">
        <v>331</v>
      </c>
      <c r="E129" s="49">
        <f>SUM(E115:E128)</f>
        <v>0</v>
      </c>
      <c r="F129" s="49">
        <f>SUM(F115:F128)</f>
        <v>0</v>
      </c>
      <c r="G129" s="27"/>
    </row>
    <row r="130" spans="1:8" ht="11.5" x14ac:dyDescent="0.25">
      <c r="A130" s="144"/>
      <c r="C130" s="27"/>
      <c r="D130" s="27"/>
      <c r="E130" s="17"/>
      <c r="F130" s="17"/>
      <c r="G130" s="27"/>
    </row>
    <row r="131" spans="1:8" ht="11.5" x14ac:dyDescent="0.25">
      <c r="B131" s="144"/>
      <c r="C131" s="27"/>
      <c r="D131" s="13" t="s">
        <v>439</v>
      </c>
      <c r="E131" s="132">
        <v>0</v>
      </c>
      <c r="F131" s="132">
        <v>0</v>
      </c>
      <c r="G131" s="27"/>
    </row>
    <row r="132" spans="1:8" ht="11.5" x14ac:dyDescent="0.25">
      <c r="B132" s="144"/>
      <c r="C132" s="27"/>
      <c r="D132" s="13" t="s">
        <v>175</v>
      </c>
      <c r="E132" s="132">
        <v>0</v>
      </c>
      <c r="F132" s="132">
        <v>0</v>
      </c>
      <c r="G132" s="27"/>
    </row>
    <row r="133" spans="1:8" ht="11.5" x14ac:dyDescent="0.25">
      <c r="B133" s="144"/>
      <c r="C133" s="27"/>
      <c r="D133" s="13" t="s">
        <v>125</v>
      </c>
      <c r="E133" s="132">
        <v>0</v>
      </c>
      <c r="F133" s="132">
        <v>0</v>
      </c>
      <c r="G133" s="27"/>
    </row>
    <row r="134" spans="1:8" ht="11.5" x14ac:dyDescent="0.25">
      <c r="A134" s="144"/>
      <c r="C134" s="27"/>
      <c r="D134" s="14" t="s">
        <v>38</v>
      </c>
      <c r="E134" s="49">
        <f t="shared" ref="E134:F134" si="9">SUM(E131:E133)</f>
        <v>0</v>
      </c>
      <c r="F134" s="49">
        <f t="shared" si="9"/>
        <v>0</v>
      </c>
      <c r="G134" s="27"/>
    </row>
    <row r="135" spans="1:8" ht="11.5" x14ac:dyDescent="0.25">
      <c r="A135" s="144"/>
      <c r="C135" s="27"/>
      <c r="D135" s="27"/>
      <c r="E135" s="17"/>
      <c r="F135" s="17"/>
      <c r="G135" s="27"/>
    </row>
    <row r="136" spans="1:8" ht="11.5" x14ac:dyDescent="0.25">
      <c r="A136" s="144"/>
      <c r="C136" s="27"/>
      <c r="D136" s="22" t="s">
        <v>39</v>
      </c>
      <c r="E136" s="50">
        <f>E129+E134</f>
        <v>0</v>
      </c>
      <c r="F136" s="50">
        <f>F129+F134</f>
        <v>0</v>
      </c>
      <c r="G136" s="27"/>
    </row>
    <row r="137" spans="1:8" ht="11.5" x14ac:dyDescent="0.25">
      <c r="A137" s="144"/>
      <c r="C137" s="44"/>
      <c r="D137" s="46"/>
      <c r="E137" s="47"/>
      <c r="F137" s="47"/>
      <c r="G137" s="44"/>
      <c r="H137" s="44"/>
    </row>
    <row r="138" spans="1:8" ht="12" x14ac:dyDescent="0.3">
      <c r="A138" s="144">
        <f>IF(OR(E138&lt;0,F138&lt;0),1,0)</f>
        <v>0</v>
      </c>
      <c r="C138" s="44"/>
      <c r="D138" s="37" t="s">
        <v>176</v>
      </c>
      <c r="E138" s="132">
        <v>0</v>
      </c>
      <c r="F138" s="132">
        <v>0</v>
      </c>
      <c r="G138" s="44"/>
      <c r="H138" s="44"/>
    </row>
    <row r="139" spans="1:8" ht="12" x14ac:dyDescent="0.3">
      <c r="A139" s="144"/>
      <c r="C139" s="44"/>
      <c r="D139" s="37" t="s">
        <v>177</v>
      </c>
      <c r="E139" s="94" t="s">
        <v>137</v>
      </c>
      <c r="F139" s="94" t="s">
        <v>137</v>
      </c>
      <c r="G139" s="44"/>
      <c r="H139" s="44"/>
    </row>
    <row r="140" spans="1:8" ht="11.5" x14ac:dyDescent="0.25">
      <c r="A140" s="144"/>
      <c r="C140" s="27"/>
      <c r="D140" s="23" t="s">
        <v>40</v>
      </c>
      <c r="E140" s="27"/>
      <c r="F140" s="27"/>
      <c r="G140" s="27"/>
    </row>
    <row r="141" spans="1:8" ht="11.5" x14ac:dyDescent="0.25">
      <c r="A141" s="144"/>
      <c r="C141" s="144"/>
      <c r="D141" s="144"/>
      <c r="E141" s="144"/>
      <c r="F141" s="144"/>
      <c r="G141" s="144"/>
    </row>
    <row r="142" spans="1:8" ht="11.5" x14ac:dyDescent="0.25">
      <c r="B142" s="144">
        <f>1-(E142*F142)</f>
        <v>0</v>
      </c>
      <c r="C142" s="27"/>
      <c r="D142" s="24" t="s">
        <v>178</v>
      </c>
      <c r="E142" s="121" t="b">
        <f>ABS(  (E61+E73+E91)-(E109+E129+E134)  ) &lt; eTol</f>
        <v>1</v>
      </c>
      <c r="F142" s="121" t="b">
        <f>ABS(  (F61+F73+F91)-(F109+F129+F134)  ) &lt; eTol</f>
        <v>1</v>
      </c>
      <c r="G142" s="27"/>
    </row>
    <row r="143" spans="1:8" ht="11.5" x14ac:dyDescent="0.25">
      <c r="A143" s="144"/>
      <c r="C143" s="27"/>
      <c r="D143" s="23"/>
      <c r="E143" s="27"/>
      <c r="F143" s="27"/>
      <c r="G143" s="27"/>
    </row>
    <row r="144" spans="1:8" ht="13" x14ac:dyDescent="0.3">
      <c r="A144" s="144"/>
      <c r="C144" s="27"/>
      <c r="D144" s="28" t="s">
        <v>239</v>
      </c>
      <c r="E144" s="148" t="str">
        <f>E21</f>
        <v>31/XX/20XX</v>
      </c>
      <c r="F144" s="148" t="str">
        <f>F21</f>
        <v>31/XX/20XX</v>
      </c>
      <c r="G144" s="27"/>
    </row>
    <row r="145" spans="1:8" ht="11.5" x14ac:dyDescent="0.25">
      <c r="A145" s="144"/>
      <c r="C145" s="27"/>
      <c r="D145" s="13" t="s">
        <v>242</v>
      </c>
      <c r="E145" s="132">
        <v>0</v>
      </c>
      <c r="F145" s="132">
        <v>0</v>
      </c>
      <c r="G145" s="27"/>
    </row>
    <row r="146" spans="1:8" ht="11.5" x14ac:dyDescent="0.25">
      <c r="A146" s="144"/>
      <c r="C146" s="27"/>
      <c r="D146" s="13" t="s">
        <v>184</v>
      </c>
      <c r="E146" s="132">
        <v>0</v>
      </c>
      <c r="F146" s="132">
        <v>0</v>
      </c>
      <c r="G146" s="27"/>
    </row>
    <row r="147" spans="1:8" ht="11.5" x14ac:dyDescent="0.25">
      <c r="A147" s="144"/>
      <c r="C147" s="27"/>
      <c r="D147" s="14" t="s">
        <v>243</v>
      </c>
      <c r="E147" s="49">
        <f>SUM(E145:E146)</f>
        <v>0</v>
      </c>
      <c r="F147" s="49">
        <f>SUM(F145:F146)</f>
        <v>0</v>
      </c>
      <c r="G147" s="27"/>
    </row>
    <row r="148" spans="1:8" ht="11.5" x14ac:dyDescent="0.25">
      <c r="A148" s="144"/>
      <c r="C148" s="27"/>
      <c r="D148" s="16"/>
      <c r="E148" s="27"/>
      <c r="F148" s="27"/>
      <c r="G148" s="27"/>
    </row>
    <row r="149" spans="1:8" ht="11.5" x14ac:dyDescent="0.25">
      <c r="A149" s="144"/>
      <c r="C149" s="27"/>
      <c r="D149" s="13" t="s">
        <v>179</v>
      </c>
      <c r="E149" s="132"/>
      <c r="F149" s="132"/>
      <c r="G149" s="27"/>
    </row>
    <row r="150" spans="1:8" ht="11.5" x14ac:dyDescent="0.25">
      <c r="A150" s="144"/>
      <c r="C150" s="27"/>
      <c r="D150" s="16"/>
      <c r="E150" s="16"/>
      <c r="F150" s="16"/>
      <c r="G150" s="27"/>
    </row>
    <row r="151" spans="1:8" ht="13" x14ac:dyDescent="0.3">
      <c r="A151" s="144"/>
      <c r="C151" s="27"/>
      <c r="D151" s="67" t="s">
        <v>180</v>
      </c>
      <c r="E151" s="49">
        <f t="shared" ref="E151:F151" si="10">E117+E116+E123+E115 +E118 +E126+  E101+E96+E97+E94+E102+E103 - E89-E88-E85-E87</f>
        <v>0</v>
      </c>
      <c r="F151" s="49">
        <f t="shared" si="10"/>
        <v>0</v>
      </c>
      <c r="G151" s="27"/>
    </row>
    <row r="152" spans="1:8" ht="13" x14ac:dyDescent="0.3">
      <c r="A152" s="144"/>
      <c r="C152" s="27"/>
      <c r="D152" s="67" t="s">
        <v>313</v>
      </c>
      <c r="E152" s="49">
        <f>'RAG Thresholds'!$D$27</f>
        <v>0</v>
      </c>
      <c r="F152" s="49">
        <f>'RAG Thresholds'!$D$27</f>
        <v>0</v>
      </c>
      <c r="G152" s="27"/>
    </row>
    <row r="153" spans="1:8" ht="11.5" x14ac:dyDescent="0.25">
      <c r="A153" s="144"/>
      <c r="C153" s="27"/>
      <c r="D153" s="27"/>
      <c r="E153" s="27"/>
      <c r="F153" s="27"/>
      <c r="G153" s="27"/>
    </row>
    <row r="154" spans="1:8" ht="11.5" x14ac:dyDescent="0.25">
      <c r="A154" s="144"/>
      <c r="C154" s="44"/>
      <c r="D154" s="44"/>
      <c r="E154" s="45"/>
      <c r="F154" s="45"/>
      <c r="G154" s="44"/>
      <c r="H154" s="44"/>
    </row>
    <row r="155" spans="1:8" ht="11.5" x14ac:dyDescent="0.25">
      <c r="A155" s="144"/>
      <c r="C155" s="27"/>
      <c r="D155" s="146" t="s">
        <v>60</v>
      </c>
      <c r="E155" s="27"/>
      <c r="F155" s="27"/>
      <c r="G155" s="27"/>
    </row>
    <row r="156" spans="1:8" ht="11.5" x14ac:dyDescent="0.25">
      <c r="A156" s="144"/>
      <c r="C156" s="27"/>
      <c r="D156" s="91" t="s">
        <v>159</v>
      </c>
      <c r="E156" s="150" t="e">
        <f t="shared" ref="E156:F156" si="11">E26/E152</f>
        <v>#DIV/0!</v>
      </c>
      <c r="F156" s="150" t="e">
        <f t="shared" si="11"/>
        <v>#DIV/0!</v>
      </c>
      <c r="G156" s="27"/>
    </row>
    <row r="157" spans="1:8" ht="11.5" x14ac:dyDescent="0.25">
      <c r="A157" s="144"/>
      <c r="C157" s="27"/>
      <c r="D157" s="91" t="s">
        <v>64</v>
      </c>
      <c r="E157" s="151">
        <f t="shared" ref="E157:F157" si="12">IF(E26=0,0,IF(E36&lt;0,(E34+E36)/E26,E34/E26))</f>
        <v>0</v>
      </c>
      <c r="F157" s="151">
        <f t="shared" si="12"/>
        <v>0</v>
      </c>
      <c r="G157" s="27"/>
    </row>
    <row r="158" spans="1:8" ht="11.5" x14ac:dyDescent="0.25">
      <c r="A158" s="144"/>
      <c r="C158" s="27"/>
      <c r="D158" s="91" t="s">
        <v>245</v>
      </c>
      <c r="E158" s="151" t="str">
        <f t="shared" ref="E158:F158" si="13">IF(OR(E147=0,E151=0),"N/A",IF((E147/(E117+E116+E123+E115 +E118 +E126+  E101+E96+E97+E94+E102+E103 - E89-E88-E85-E87))&lt;0,0,((E147/(E117+E116+E123+E115 +E118 +E126+  E101+E96+E97+E94+E102+E103 - E89-E88-E85-E87)))))</f>
        <v>N/A</v>
      </c>
      <c r="F158" s="151" t="str">
        <f t="shared" si="13"/>
        <v>N/A</v>
      </c>
      <c r="G158" s="27"/>
    </row>
    <row r="159" spans="1:8" ht="11.5" x14ac:dyDescent="0.25">
      <c r="A159" s="144"/>
      <c r="C159" s="27"/>
      <c r="D159" s="91" t="s">
        <v>73</v>
      </c>
      <c r="E159" s="150" t="e">
        <f t="shared" ref="E159:F159" si="14">IF((E117+E116+E123+E115 +E118 +E126+  E101+E96+E97+E94+E102+E103 - E89-E88-E85-E87)/(E34 +IF(E36&lt;0,E36,0)-E52)&lt;0,0,(E117+E116+E123+E115 +E118 + E126+ E101+E96+E97+E94+E102+E103 - E89-E88-E85-E87)/(E34+IF(E36&lt;0,E36,0)-E52))</f>
        <v>#DIV/0!</v>
      </c>
      <c r="F159" s="150" t="e">
        <f t="shared" si="14"/>
        <v>#DIV/0!</v>
      </c>
      <c r="G159" s="27"/>
    </row>
    <row r="160" spans="1:8" ht="11.5" x14ac:dyDescent="0.25">
      <c r="A160" s="144"/>
      <c r="C160" s="27"/>
      <c r="D160" s="91" t="s">
        <v>77</v>
      </c>
      <c r="E160" s="150" t="e">
        <f t="shared" ref="E160:F160" si="15">IF(((E117+E116+E123+E115 +E118 +E126+  E101+E96+E97+E94+E102+E103 - E89-E88-E85-E87)-(E70-E119))/(E34+IF(E36&lt;0,E36,0)-E52)&lt;0,0,((E117+E116+E123+E115 +E118 +E126+  E101+E96+E97+E94+E102+E103 - E89-E88-E85-E87)-(E70-E119))/(E34+IF(E36&lt;0,E36,0)-E52))</f>
        <v>#DIV/0!</v>
      </c>
      <c r="F160" s="150" t="e">
        <f t="shared" si="15"/>
        <v>#DIV/0!</v>
      </c>
      <c r="G160" s="27"/>
    </row>
    <row r="161" spans="1:7" ht="11.5" x14ac:dyDescent="0.25">
      <c r="A161" s="144"/>
      <c r="C161" s="27"/>
      <c r="D161" s="91" t="s">
        <v>71</v>
      </c>
      <c r="E161" s="150" t="e">
        <f t="shared" ref="E161:F161" si="16">(E34+ IF(E36&lt;0,E36,0)+E40)/-(E37+E38)</f>
        <v>#DIV/0!</v>
      </c>
      <c r="F161" s="150" t="e">
        <f t="shared" si="16"/>
        <v>#DIV/0!</v>
      </c>
      <c r="G161" s="27"/>
    </row>
    <row r="162" spans="1:7" ht="11.5" x14ac:dyDescent="0.25">
      <c r="A162" s="144"/>
      <c r="C162" s="27"/>
      <c r="D162" s="91" t="s">
        <v>74</v>
      </c>
      <c r="E162" s="150" t="e">
        <f t="shared" ref="E162:F162" si="17">(E91-E75)/E109</f>
        <v>#DIV/0!</v>
      </c>
      <c r="F162" s="150" t="e">
        <f t="shared" si="17"/>
        <v>#DIV/0!</v>
      </c>
      <c r="G162" s="27"/>
    </row>
    <row r="163" spans="1:7" ht="11.5" x14ac:dyDescent="0.25">
      <c r="A163" s="144"/>
      <c r="C163" s="27"/>
      <c r="D163" s="91" t="s">
        <v>75</v>
      </c>
      <c r="E163" s="150">
        <f t="shared" ref="E163:F163" si="18">E134</f>
        <v>0</v>
      </c>
      <c r="F163" s="150">
        <f t="shared" si="18"/>
        <v>0</v>
      </c>
      <c r="G163" s="27"/>
    </row>
    <row r="164" spans="1:7" ht="11.5" x14ac:dyDescent="0.25">
      <c r="A164" s="144"/>
      <c r="C164" s="27"/>
      <c r="D164" s="91" t="s">
        <v>76</v>
      </c>
      <c r="E164" s="151" t="e">
        <f t="shared" ref="E164:F164" si="19">(E81+E82+E66+E67+E138)/(E58+E57+E59+E60+E91)</f>
        <v>#DIV/0!</v>
      </c>
      <c r="F164" s="151" t="e">
        <f t="shared" si="19"/>
        <v>#DIV/0!</v>
      </c>
      <c r="G164" s="27"/>
    </row>
    <row r="165" spans="1:7" ht="11.5" x14ac:dyDescent="0.25">
      <c r="A165" s="144"/>
      <c r="C165" s="27"/>
      <c r="D165" s="42"/>
      <c r="E165" s="48"/>
      <c r="F165" s="48"/>
      <c r="G165" s="27"/>
    </row>
    <row r="166" spans="1:7" ht="11.5" x14ac:dyDescent="0.25">
      <c r="A166" s="144"/>
      <c r="C166" s="27"/>
      <c r="D166" s="42"/>
      <c r="E166" s="43"/>
      <c r="F166" s="43"/>
      <c r="G166" s="27"/>
    </row>
    <row r="167" spans="1:7" ht="11.5" x14ac:dyDescent="0.25">
      <c r="A167" s="144"/>
      <c r="C167" s="27"/>
      <c r="D167" s="146" t="s">
        <v>43</v>
      </c>
      <c r="E167" s="27"/>
      <c r="F167" s="27"/>
      <c r="G167" s="27"/>
    </row>
    <row r="168" spans="1:7" ht="11.5" x14ac:dyDescent="0.25">
      <c r="A168" s="144"/>
      <c r="C168" s="27"/>
      <c r="D168" s="91" t="s">
        <v>159</v>
      </c>
      <c r="E168" s="152" t="e">
        <f>IF(E156&gt;'RAG Thresholds'!$G$15,"G",IF(E156&lt;'RAG Thresholds'!$E$15,"R","A"))</f>
        <v>#DIV/0!</v>
      </c>
      <c r="F168" s="152" t="e">
        <f>IF(F156&gt;'RAG Thresholds'!$G$15,"G",IF(F156&lt;'RAG Thresholds'!$E$15,"R","A"))</f>
        <v>#DIV/0!</v>
      </c>
      <c r="G168" s="27"/>
    </row>
    <row r="169" spans="1:7" ht="11.5" x14ac:dyDescent="0.25">
      <c r="A169" s="144"/>
      <c r="C169" s="27"/>
      <c r="D169" s="27" t="s">
        <v>64</v>
      </c>
      <c r="E169" s="152" t="str">
        <f>IF(E157&gt;'RAG Thresholds'!$G$16,"G",IF(E157&lt;'RAG Thresholds'!$E$16,"R","A"))</f>
        <v>R</v>
      </c>
      <c r="F169" s="152" t="str">
        <f>IF(F157&gt;'RAG Thresholds'!$G$16,"G",IF(F157&lt;'RAG Thresholds'!$E$16,"R","A"))</f>
        <v>R</v>
      </c>
      <c r="G169" s="27"/>
    </row>
    <row r="170" spans="1:7" ht="11.5" x14ac:dyDescent="0.25">
      <c r="A170" s="144"/>
      <c r="C170" s="27"/>
      <c r="D170" s="27" t="s">
        <v>245</v>
      </c>
      <c r="E170" s="152" t="str">
        <f>IF(E158="N/A","N/A",IF(E147&lt;0,"R",IF((E117+E116+E123+E115 +E118 +E126+  E101+E96+E97+E94+E102+E103 - E89-E88-E85-E87)&lt;0,"G",IF(E158&gt;'RAG Thresholds'!$G$17,"G",IF(E158&lt;'RAG Thresholds'!$E$17,"R","A")))))</f>
        <v>N/A</v>
      </c>
      <c r="F170" s="152" t="str">
        <f>IF(F158="N/A","N/A",IF(F147&lt;0,"R",IF((F117+F116+F123+F115 +F118 +F126+  F101+F96+F97+F94+F102+F103 - F89-F88-F85-F87)&lt;0,"G",IF(F158&gt;'RAG Thresholds'!$G$17,"G",IF(F158&lt;'RAG Thresholds'!$E$17,"R","A")))))</f>
        <v>N/A</v>
      </c>
      <c r="G170" s="27"/>
    </row>
    <row r="171" spans="1:7" ht="11.5" x14ac:dyDescent="0.25">
      <c r="A171" s="144"/>
      <c r="C171" s="27"/>
      <c r="D171" s="27" t="s">
        <v>73</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27"/>
    </row>
    <row r="172" spans="1:7" ht="11.5" x14ac:dyDescent="0.25">
      <c r="A172" s="144"/>
      <c r="C172" s="27"/>
      <c r="D172" s="27" t="s">
        <v>77</v>
      </c>
      <c r="E172" s="152" t="e">
        <f>IF((E34+IF(E36&lt;0,E36,0)-E52)&lt;0,"R",IF(( ((E117+E116+E123+E115 +E118 +E126+  E101+E96+E97+E94+E102+E103 - E89-E88-E85-E87)-(E70-E119) )&lt;0),"G",IF(E160&lt;'RAG Thresholds'!$G$19,"G",IF(E160&gt;'RAG Thresholds'!$E$19,"R","A"))))</f>
        <v>#DIV/0!</v>
      </c>
      <c r="F172" s="152" t="e">
        <f>IF((F34+IF(F36&lt;0,F36,0)-F52)&lt;0,"R",IF(( ((F117+F116+F123+F115 +F118 +F126+  F101+F96+F97+F94+F102+F103 - F89-F88-F85-F87)-(F70-F119) )&lt;0),"G",IF(F160&lt;'RAG Thresholds'!$G$19,"G",IF(F160&gt;'RAG Thresholds'!$E$19,"R","A"))))</f>
        <v>#DIV/0!</v>
      </c>
      <c r="G172" s="27"/>
    </row>
    <row r="173" spans="1:7" ht="11.5" x14ac:dyDescent="0.25">
      <c r="A173" s="144"/>
      <c r="C173" s="27"/>
      <c r="D173" s="27" t="s">
        <v>71</v>
      </c>
      <c r="E173" s="152" t="str">
        <f>IF(-(E37+E38)&lt;=0,"G",IF(  (E34+ IF(E36&lt;0,E36,0)+E40)  &lt;0,"R",IF(E161&gt;'RAG Thresholds'!$G$20,"G",IF(E161&lt;'RAG Thresholds'!$E$20,"R","A"))))</f>
        <v>G</v>
      </c>
      <c r="F173" s="152" t="str">
        <f>IF(-(F37+F38)&lt;=0,"G",IF(  (F34+ IF(F36&lt;0,F36,0)+F40)  &lt;0,"R",IF(F161&gt;'RAG Thresholds'!$G$20,"G",IF(F161&lt;'RAG Thresholds'!$E$20,"R","A"))))</f>
        <v>G</v>
      </c>
      <c r="G173" s="27"/>
    </row>
    <row r="174" spans="1:7" ht="11.5" x14ac:dyDescent="0.25">
      <c r="A174" s="144"/>
      <c r="C174" s="27"/>
      <c r="D174" s="27" t="s">
        <v>74</v>
      </c>
      <c r="E174" s="152" t="e">
        <f>IF(E162&gt;'RAG Thresholds'!$G$21,"G",IF(E162&lt;'RAG Thresholds'!$E$21,"R","A"))</f>
        <v>#DIV/0!</v>
      </c>
      <c r="F174" s="152" t="e">
        <f>IF(F162&gt;'RAG Thresholds'!$G$21,"G",IF(F162&lt;'RAG Thresholds'!$E$21,"R","A"))</f>
        <v>#DIV/0!</v>
      </c>
      <c r="G174" s="27"/>
    </row>
    <row r="175" spans="1:7" ht="11.5" x14ac:dyDescent="0.25">
      <c r="A175" s="144"/>
      <c r="C175" s="27"/>
      <c r="D175" s="27" t="s">
        <v>75</v>
      </c>
      <c r="E175" s="152" t="str">
        <f>IF(E163&gt;'RAG Thresholds'!$E$22,"G","R")</f>
        <v>R</v>
      </c>
      <c r="F175" s="152" t="str">
        <f>IF(F163&gt;'RAG Thresholds'!$E$22,"G","R")</f>
        <v>R</v>
      </c>
      <c r="G175" s="27"/>
    </row>
    <row r="176" spans="1:7" ht="11.5" x14ac:dyDescent="0.25">
      <c r="A176" s="144"/>
      <c r="C176" s="27"/>
      <c r="D176" s="27" t="s">
        <v>76</v>
      </c>
      <c r="E176" s="152" t="e">
        <f>IF(E139=SysConfig!$F$38,"R",IF((E81+E82+E66+E67+E138)&lt;0,"G",IF(E164&lt;'RAG Thresholds'!$G$23,"G",IF(E164&gt;'RAG Thresholds'!$E$23,"R","A"))))</f>
        <v>#DIV/0!</v>
      </c>
      <c r="F176" s="152" t="e">
        <f>IF(F139=SysConfig!$F$38,"R",IF((F81+F82+F66+F67+F138)&lt;0,"G",IF(F164&lt;'RAG Thresholds'!$G$23,"G",IF(F164&gt;'RAG Thresholds'!$E$23,"R","A"))))</f>
        <v>#DIV/0!</v>
      </c>
      <c r="G176" s="27"/>
    </row>
    <row r="177" spans="1:8" ht="11.5" x14ac:dyDescent="0.25">
      <c r="A177" s="144"/>
      <c r="C177" s="27"/>
      <c r="D177" s="27"/>
      <c r="E177" s="27"/>
      <c r="F177" s="27"/>
      <c r="G177" s="27"/>
    </row>
    <row r="178" spans="1:8" ht="11.5" x14ac:dyDescent="0.25">
      <c r="A178" s="144"/>
      <c r="C178" s="27"/>
      <c r="D178" s="27"/>
      <c r="E178" s="27"/>
      <c r="F178" s="27"/>
      <c r="G178" s="27"/>
    </row>
    <row r="179" spans="1:8" ht="11.5" x14ac:dyDescent="0.25">
      <c r="A179" s="144"/>
      <c r="C179" s="27"/>
      <c r="D179" s="27"/>
      <c r="E179" s="27"/>
      <c r="F179" s="27"/>
      <c r="G179" s="27"/>
    </row>
    <row r="180" spans="1:8" ht="11.5" x14ac:dyDescent="0.25">
      <c r="A180" s="144"/>
      <c r="C180" s="27"/>
      <c r="D180" s="27"/>
      <c r="E180" s="27"/>
      <c r="F180" s="27"/>
      <c r="G180" s="27"/>
    </row>
    <row r="181" spans="1:8" ht="11.5" x14ac:dyDescent="0.25">
      <c r="A181" s="144"/>
      <c r="C181" s="27"/>
      <c r="D181" s="27"/>
      <c r="E181" s="27"/>
      <c r="F181" s="27"/>
      <c r="G181" s="27"/>
    </row>
    <row r="182" spans="1:8" ht="11.5" x14ac:dyDescent="0.25">
      <c r="A182" s="144"/>
      <c r="C182" s="27"/>
      <c r="D182" s="27"/>
      <c r="E182" s="27"/>
      <c r="F182" s="27"/>
      <c r="G182" s="27"/>
    </row>
    <row r="183" spans="1:8" ht="11.5" x14ac:dyDescent="0.25">
      <c r="A183" s="144"/>
      <c r="C183" s="27"/>
      <c r="D183" s="27"/>
      <c r="E183" s="27"/>
      <c r="F183" s="27"/>
      <c r="G183" s="27"/>
    </row>
    <row r="184" spans="1:8" ht="15.5" x14ac:dyDescent="0.35">
      <c r="A184" s="90" t="s">
        <v>150</v>
      </c>
      <c r="B184" s="90"/>
      <c r="C184" s="90"/>
      <c r="D184" s="90"/>
      <c r="E184" s="90"/>
      <c r="F184" s="90"/>
      <c r="G184" s="90"/>
      <c r="H184" s="90"/>
    </row>
    <row r="185" spans="1:8" ht="14.5" customHeight="1" x14ac:dyDescent="0.25"/>
  </sheetData>
  <protectedRanges>
    <protectedRange sqref="E21:F23 E42:F42 E45:F45 E48:F49 E56:F59 E64:F64 E101:F101 E123:F123 E131:F132 E138:F138 E146:F146 E25:F27 E29:F33 E117:F117 E75:F75 E69:F70 E36:F39 E84:F86 E96:F96 E94:F94 E66:F66 E119:F119 E81:F81" name="Sub Supplier 1"/>
    <protectedRange sqref="E15" name="Sub Supplier Names"/>
    <protectedRange sqref="E41:F41" name="Lead Financial Input_2"/>
    <protectedRange sqref="E46:F46" name="Lead Financial Input_3"/>
    <protectedRange sqref="E60:F60" name="Lead Financial Input"/>
    <protectedRange sqref="E63:F63" name="Lead Financial Input_4"/>
    <protectedRange sqref="E68:F68" name="Lead Financial Input_5"/>
    <protectedRange sqref="E71:F72" name="Lead Financial Input_6"/>
    <protectedRange sqref="E65:F65" name="Lead Financial Input_7"/>
    <protectedRange sqref="E76:F77 E79:F80" name="Lead Financial Input_8"/>
    <protectedRange sqref="E83:F83" name="Lead Financial Input_9"/>
    <protectedRange sqref="E89:F89" name="Lead Financial Input_11"/>
    <protectedRange sqref="E87:F88" name="Lead Financial Input_12"/>
    <protectedRange sqref="E90:F90" name="Lead Financial Input_13"/>
    <protectedRange sqref="E93:F93" name="Lead Financial Input_10"/>
    <protectedRange sqref="E95:F95" name="Lead Financial Input_14"/>
    <protectedRange sqref="E97:F97" name="Lead Financial Input_15"/>
    <protectedRange sqref="E98:F98" name="Lead Financial Input_16"/>
    <protectedRange sqref="E103:F108 E126:F127" name="Lead Financial Input_17"/>
    <protectedRange sqref="E116:F116" name="Lead Financial Input_18"/>
    <protectedRange sqref="E120:F120" name="Lead Financial Input_20"/>
    <protectedRange sqref="E121:F122" name="Lead Financial Input_21"/>
    <protectedRange sqref="E115:F115" name="Lead Financial Input_22"/>
    <protectedRange sqref="E133:F133" name="Sub Supplier 1_2"/>
    <protectedRange sqref="E82:F82" name="Lead Financial Input_27"/>
    <protectedRange sqref="E99:F99" name="Lead Financial Input_28"/>
    <protectedRange sqref="E100:F100" name="Lead Financial Input_29"/>
    <protectedRange sqref="E102:F102" name="Lead Financial Input_30"/>
    <protectedRange sqref="E67:F67" name="Lead Financial Input_31"/>
    <protectedRange sqref="E118:F118" name="Lead Financial Input_32"/>
    <protectedRange sqref="E124:F124" name="Lead Financial Input_33"/>
    <protectedRange sqref="E125:F125" name="Lead Financial Input_34"/>
    <protectedRange sqref="E128:F128" name="Lead Financial Input_35"/>
    <protectedRange sqref="E145:F145" name="Lead Financial Input_37"/>
    <protectedRange sqref="E40:F40" name="Lead Financial Input_24"/>
    <protectedRange sqref="E78:F78" name="Lead Financial Input_25"/>
    <protectedRange sqref="E16:E18" name="Ancillary Inputs"/>
  </protectedRanges>
  <mergeCells count="2">
    <mergeCell ref="E15:F15"/>
    <mergeCell ref="E18:F18"/>
  </mergeCells>
  <conditionalFormatting sqref="E168:F176">
    <cfRule type="expression" dxfId="56" priority="119" stopIfTrue="1">
      <formula>E168="R"</formula>
    </cfRule>
    <cfRule type="expression" dxfId="55" priority="120" stopIfTrue="1">
      <formula>E168="A"</formula>
    </cfRule>
    <cfRule type="expression" dxfId="54" priority="121" stopIfTrue="1">
      <formula>E168="G"</formula>
    </cfRule>
  </conditionalFormatting>
  <conditionalFormatting sqref="E172:F174">
    <cfRule type="expression" dxfId="53" priority="122" stopIfTrue="1">
      <formula>E172="R"</formula>
    </cfRule>
    <cfRule type="expression" dxfId="52" priority="123" stopIfTrue="1">
      <formula>E172="A"</formula>
    </cfRule>
    <cfRule type="expression" dxfId="51" priority="124" stopIfTrue="1">
      <formula>E172="G"</formula>
    </cfRule>
  </conditionalFormatting>
  <conditionalFormatting sqref="D5">
    <cfRule type="expression" dxfId="50" priority="86">
      <formula>IF(AND(sysChk=0,sysWarn=0),1,0)</formula>
    </cfRule>
    <cfRule type="expression" dxfId="49" priority="87">
      <formula>IF(AND(sysChk=0,sysWarn&lt;&gt;0),1,0)</formula>
    </cfRule>
    <cfRule type="expression" dxfId="48"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4000000}">
          <x14:formula1>
            <xm:f>'Bidder Instructions'!$G$40=SysConfig!#REF!</xm:f>
          </x14:formula1>
          <xm:sqref>E15</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0000000}">
          <x14:formula1>
            <xm:f>SysConfig!$F$38:$F$39</xm:f>
          </x14:formula1>
          <xm:sqref>E139:F139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1000000}">
          <x14:formula1>
            <xm:f>SysConfig!$F$20:$F$27</xm:f>
          </x14:formula1>
          <xm:sqref>E24:F24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2000000}">
          <x14:formula1>
            <xm:f>AND('Bidder Instructions'!$G$40=SysConfig!#REF!,E57&gt;=0)</xm:f>
          </x14:formula1>
          <xm:sqref>E57:F60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r:uid="{00000000-0002-0000-0600-000003000000}">
          <x14:formula1>
            <xm:f>AND('Bidder Instructions'!$G$40=SysConfig!#REF!,E52&lt;=0)</xm:f>
          </x14:formula1>
          <xm:sqref>E52:F53</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5000000}">
          <x14:formula1>
            <xm:f>AND($F$39=SysConfig!#REF!,E63&gt;=0)</xm:f>
          </x14:formula1>
          <xm:sqref>E138:F138 E115:F128 E93:F108 E75:F90 E63:F72</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A000000}">
          <x14:formula1>
            <xm:f>$F$39=SysConfig!#REF!</xm:f>
          </x14:formula1>
          <xm:sqref>E21:F23 E145:F146 E25:F27 E149:F149 E56:F56 E131:F133 E48:F49 E45:F46 E29:F33 E36:F42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62"/>
  <sheetViews>
    <sheetView showGridLines="0" zoomScale="90" zoomScaleNormal="90" workbookViewId="0">
      <pane ySplit="8" topLeftCell="A9" activePane="bottomLeft" state="frozen"/>
      <selection activeCell="A9" sqref="A9"/>
      <selection pane="bottomLeft" activeCell="G22" sqref="G22"/>
    </sheetView>
  </sheetViews>
  <sheetFormatPr defaultColWidth="0" defaultRowHeight="11.5" x14ac:dyDescent="0.25"/>
  <cols>
    <col min="1" max="2" width="5.19921875" customWidth="1"/>
    <col min="3" max="3" width="45" customWidth="1"/>
    <col min="4" max="4" width="25.3984375" customWidth="1"/>
    <col min="5" max="5" width="54.69921875" style="182" customWidth="1"/>
    <col min="6" max="6" width="9.19921875" style="209" customWidth="1"/>
    <col min="7" max="7" width="57.59765625" style="209" customWidth="1"/>
    <col min="8" max="8" width="17.09765625" style="209" customWidth="1"/>
    <col min="9" max="9" width="38.59765625" style="209" customWidth="1"/>
    <col min="10" max="10" width="9.19921875" customWidth="1"/>
    <col min="11" max="16384" width="9.19921875" hidden="1"/>
  </cols>
  <sheetData>
    <row r="1" spans="1:10" x14ac:dyDescent="0.25">
      <c r="A1" s="109"/>
      <c r="B1" s="109"/>
      <c r="C1" s="110"/>
      <c r="D1" s="109"/>
      <c r="E1" s="183"/>
      <c r="F1" s="109"/>
      <c r="G1" s="109"/>
      <c r="H1" s="109"/>
      <c r="I1" s="109"/>
      <c r="J1" s="109"/>
    </row>
    <row r="2" spans="1:10" ht="13" x14ac:dyDescent="0.25">
      <c r="A2" s="109"/>
      <c r="B2" s="109"/>
      <c r="C2" s="111" t="str">
        <f>cstProjectName</f>
        <v>RM 1043.9 Lots 1,3,4 Financial Viability Risk Assessment Template</v>
      </c>
      <c r="D2" s="109"/>
      <c r="E2" s="183"/>
      <c r="F2" s="109"/>
      <c r="G2" s="109"/>
      <c r="H2" s="109"/>
      <c r="I2" s="109"/>
      <c r="J2" s="109"/>
    </row>
    <row r="3" spans="1:10" ht="12.5" x14ac:dyDescent="0.25">
      <c r="A3" s="109"/>
      <c r="B3" s="109"/>
      <c r="C3" s="112" t="str">
        <f ca="1">MID(CELL("filename",A1),FIND("]",CELL("filename",A1))+1,256)&amp;" Sheet"</f>
        <v>2.1 Lead Ancillary Input  Sheet</v>
      </c>
      <c r="D3" s="109"/>
      <c r="E3" s="183"/>
      <c r="F3" s="109"/>
      <c r="G3" s="109"/>
      <c r="H3" s="109"/>
      <c r="I3" s="109"/>
      <c r="J3" s="109"/>
    </row>
    <row r="4" spans="1:10" x14ac:dyDescent="0.25">
      <c r="A4" s="109"/>
      <c r="B4" s="109"/>
      <c r="C4" s="110" t="str">
        <f>IF(ISBLANK(cstProtectiveMarking),"",cstProtectiveMarking)</f>
        <v>OFFICIAL</v>
      </c>
      <c r="D4" s="109"/>
      <c r="E4" s="183"/>
      <c r="F4" s="109"/>
      <c r="G4" s="109"/>
      <c r="H4" s="109"/>
      <c r="I4" s="109"/>
      <c r="J4" s="109"/>
    </row>
    <row r="5" spans="1:10" x14ac:dyDescent="0.25">
      <c r="A5" s="109"/>
      <c r="B5" s="109"/>
      <c r="C5" s="113" t="str">
        <f>HYPERLINK("#'Contents'!A1",sysChkWord)</f>
        <v>All Checks OK</v>
      </c>
      <c r="D5" s="109"/>
      <c r="E5" s="183"/>
      <c r="F5" s="109"/>
      <c r="G5" s="109"/>
      <c r="H5" s="109"/>
      <c r="I5" s="109"/>
      <c r="J5" s="109"/>
    </row>
    <row r="6" spans="1:10" ht="12.5" x14ac:dyDescent="0.25">
      <c r="A6" s="109"/>
      <c r="B6" s="114"/>
      <c r="C6" s="239" t="str">
        <f>HYPERLINK("#'Contents'!A1","Click for Contents")</f>
        <v>Click for Contents</v>
      </c>
      <c r="D6" s="239"/>
      <c r="E6" s="184"/>
      <c r="F6" s="113"/>
      <c r="G6" s="113"/>
      <c r="H6" s="113"/>
      <c r="I6" s="113"/>
      <c r="J6" s="113"/>
    </row>
    <row r="7" spans="1:10" x14ac:dyDescent="0.25">
      <c r="A7" s="109"/>
      <c r="B7" s="109"/>
      <c r="C7" s="109"/>
      <c r="D7" s="109"/>
      <c r="E7" s="183"/>
      <c r="F7" s="109"/>
      <c r="G7" s="109"/>
      <c r="H7" s="109"/>
      <c r="I7" s="109"/>
      <c r="J7" s="109"/>
    </row>
    <row r="8" spans="1:10" x14ac:dyDescent="0.25">
      <c r="A8" s="83">
        <f>SUM(A9:A62)</f>
        <v>0</v>
      </c>
      <c r="B8" s="83">
        <f>SUM(B9:B62)</f>
        <v>0</v>
      </c>
      <c r="C8" s="116"/>
      <c r="D8" s="116"/>
      <c r="E8" s="185"/>
      <c r="F8" s="116"/>
      <c r="G8" s="116"/>
      <c r="H8" s="116"/>
      <c r="I8" s="116"/>
      <c r="J8" s="116"/>
    </row>
    <row r="9" spans="1:10" x14ac:dyDescent="0.25">
      <c r="A9" s="31"/>
      <c r="B9" s="31"/>
      <c r="C9" s="31"/>
      <c r="D9" s="31"/>
      <c r="E9" s="186"/>
    </row>
    <row r="10" spans="1:10" x14ac:dyDescent="0.25">
      <c r="A10" s="31"/>
      <c r="B10" s="31"/>
      <c r="C10" s="145" t="s">
        <v>85</v>
      </c>
      <c r="D10" s="145"/>
      <c r="E10" s="187"/>
      <c r="G10" s="187" t="s">
        <v>462</v>
      </c>
      <c r="H10" s="187"/>
      <c r="I10" s="187"/>
    </row>
    <row r="11" spans="1:10" x14ac:dyDescent="0.25">
      <c r="A11" s="31"/>
      <c r="B11" s="31"/>
      <c r="C11" s="145" t="str">
        <f>CHOOSE('Bidder Instructions'!$E$40,'1.1b Lead Financial Input'!D$18,'1.1a Lead Financial Input'!D$18)</f>
        <v>Lead Bidder Name</v>
      </c>
      <c r="D11" s="145" t="s">
        <v>50</v>
      </c>
      <c r="E11" s="187" t="s">
        <v>51</v>
      </c>
      <c r="G11" s="187"/>
      <c r="H11" s="187"/>
      <c r="I11" s="187"/>
    </row>
    <row r="12" spans="1:10" ht="14.5" x14ac:dyDescent="0.35">
      <c r="A12" s="31"/>
      <c r="B12" s="31"/>
      <c r="C12" s="31" t="s">
        <v>0</v>
      </c>
      <c r="D12" s="95"/>
      <c r="E12" s="188"/>
      <c r="G12" s="229" t="s">
        <v>463</v>
      </c>
      <c r="H12" s="226" t="s">
        <v>467</v>
      </c>
      <c r="I12" s="187"/>
    </row>
    <row r="13" spans="1:10" ht="14.5" x14ac:dyDescent="0.35">
      <c r="A13" s="31"/>
      <c r="B13" s="31"/>
      <c r="C13" s="31" t="s">
        <v>45</v>
      </c>
      <c r="D13" s="105"/>
      <c r="E13" s="188"/>
      <c r="G13" s="229" t="s">
        <v>464</v>
      </c>
      <c r="H13" s="269" t="s">
        <v>468</v>
      </c>
      <c r="I13" s="270"/>
    </row>
    <row r="14" spans="1:10" ht="14.5" x14ac:dyDescent="0.35">
      <c r="A14" s="31"/>
      <c r="B14" s="31"/>
      <c r="C14" s="31" t="s">
        <v>46</v>
      </c>
      <c r="D14" s="95"/>
      <c r="E14" s="188"/>
      <c r="G14" s="188"/>
      <c r="H14" s="188"/>
      <c r="I14" s="188"/>
    </row>
    <row r="15" spans="1:10" ht="14.5" x14ac:dyDescent="0.35">
      <c r="A15" s="31"/>
      <c r="B15" s="31"/>
      <c r="C15" s="31" t="s">
        <v>52</v>
      </c>
      <c r="D15" s="95"/>
      <c r="E15" s="189"/>
      <c r="G15" s="230"/>
      <c r="H15" s="188"/>
      <c r="I15" s="188"/>
    </row>
    <row r="16" spans="1:10" ht="14.5" x14ac:dyDescent="0.35">
      <c r="A16" s="31"/>
      <c r="B16" s="31"/>
      <c r="C16" s="31" t="s">
        <v>44</v>
      </c>
      <c r="D16" s="132"/>
      <c r="E16" s="189"/>
      <c r="G16" s="231"/>
      <c r="H16" s="188"/>
      <c r="I16" s="188"/>
    </row>
    <row r="17" spans="1:9" ht="14.5" x14ac:dyDescent="0.35">
      <c r="A17" s="31"/>
      <c r="B17" s="31"/>
      <c r="C17" s="31" t="s">
        <v>53</v>
      </c>
      <c r="D17" s="96"/>
      <c r="E17" s="189"/>
      <c r="G17" s="231"/>
      <c r="H17" s="188"/>
      <c r="I17" s="188"/>
    </row>
    <row r="18" spans="1:9" ht="14.5" x14ac:dyDescent="0.35">
      <c r="A18" s="31"/>
      <c r="B18" s="31"/>
      <c r="C18" s="31" t="s">
        <v>86</v>
      </c>
      <c r="D18" s="31"/>
      <c r="E18" s="186"/>
      <c r="G18" s="231"/>
      <c r="H18" s="188"/>
      <c r="I18" s="188"/>
    </row>
    <row r="19" spans="1:9" ht="14.5" x14ac:dyDescent="0.35">
      <c r="A19" s="31"/>
      <c r="B19" s="31"/>
      <c r="C19" s="32">
        <v>1</v>
      </c>
      <c r="D19" s="95"/>
      <c r="E19" s="189"/>
      <c r="G19" s="231"/>
      <c r="H19" s="188"/>
      <c r="I19" s="188"/>
    </row>
    <row r="20" spans="1:9" ht="14.5" x14ac:dyDescent="0.35">
      <c r="A20" s="31"/>
      <c r="B20" s="31"/>
      <c r="C20" s="32">
        <v>2</v>
      </c>
      <c r="D20" s="95"/>
      <c r="E20" s="189"/>
      <c r="G20" s="231"/>
      <c r="H20" s="188"/>
      <c r="I20" s="188"/>
    </row>
    <row r="21" spans="1:9" ht="14.5" x14ac:dyDescent="0.35">
      <c r="A21" s="31"/>
      <c r="B21" s="31"/>
      <c r="C21" s="32">
        <v>3</v>
      </c>
      <c r="D21" s="95"/>
      <c r="E21" s="189"/>
      <c r="G21" s="231"/>
      <c r="H21" s="188"/>
      <c r="I21" s="188"/>
    </row>
    <row r="22" spans="1:9" ht="14.5" x14ac:dyDescent="0.35">
      <c r="A22" s="31"/>
      <c r="B22" s="31"/>
      <c r="C22" s="32">
        <v>4</v>
      </c>
      <c r="D22" s="95"/>
      <c r="E22" s="189"/>
      <c r="G22" s="231"/>
      <c r="H22" s="188"/>
      <c r="I22" s="188"/>
    </row>
    <row r="23" spans="1:9" ht="14.5" x14ac:dyDescent="0.35">
      <c r="A23" s="31"/>
      <c r="B23" s="31"/>
      <c r="C23" s="32">
        <v>5</v>
      </c>
      <c r="D23" s="95"/>
      <c r="E23" s="189"/>
      <c r="G23" s="231"/>
      <c r="H23" s="188"/>
      <c r="I23" s="188"/>
    </row>
    <row r="24" spans="1:9" ht="14.5" x14ac:dyDescent="0.35">
      <c r="A24" s="31"/>
      <c r="B24" s="31"/>
      <c r="C24" s="31" t="s">
        <v>54</v>
      </c>
      <c r="D24" s="95"/>
      <c r="E24" s="189"/>
      <c r="G24" s="231"/>
      <c r="H24" s="188"/>
      <c r="I24" s="188"/>
    </row>
    <row r="25" spans="1:9" s="27" customFormat="1" ht="14.5" x14ac:dyDescent="0.35">
      <c r="A25" s="31"/>
      <c r="B25" s="31"/>
      <c r="C25" s="31" t="s">
        <v>128</v>
      </c>
      <c r="D25" s="181"/>
      <c r="E25" s="194"/>
      <c r="F25" s="209"/>
      <c r="G25" s="231"/>
      <c r="H25" s="188"/>
      <c r="I25" s="188"/>
    </row>
    <row r="26" spans="1:9" ht="14.5" x14ac:dyDescent="0.35">
      <c r="A26" s="31"/>
      <c r="B26" s="31"/>
      <c r="C26" s="31" t="s">
        <v>55</v>
      </c>
      <c r="D26" s="31"/>
      <c r="E26" s="186"/>
      <c r="G26" s="231"/>
      <c r="H26" s="188"/>
      <c r="I26" s="188"/>
    </row>
    <row r="27" spans="1:9" ht="14.5" x14ac:dyDescent="0.35">
      <c r="A27" s="31"/>
      <c r="B27" s="31"/>
      <c r="C27" s="32">
        <v>1</v>
      </c>
      <c r="D27" s="95"/>
      <c r="E27" s="189"/>
      <c r="G27" s="231"/>
      <c r="H27" s="188"/>
      <c r="I27" s="188"/>
    </row>
    <row r="28" spans="1:9" ht="14.5" x14ac:dyDescent="0.35">
      <c r="A28" s="31"/>
      <c r="B28" s="31"/>
      <c r="C28" s="33">
        <v>2</v>
      </c>
      <c r="D28" s="95"/>
      <c r="E28" s="189"/>
      <c r="G28" s="31"/>
      <c r="H28" s="188"/>
      <c r="I28" s="31"/>
    </row>
    <row r="29" spans="1:9" ht="14.5" x14ac:dyDescent="0.35">
      <c r="A29" s="31"/>
      <c r="B29" s="31"/>
      <c r="C29" s="33">
        <v>3</v>
      </c>
      <c r="D29" s="95"/>
      <c r="E29" s="189"/>
      <c r="G29" s="204"/>
      <c r="H29" s="31"/>
      <c r="I29" s="31"/>
    </row>
    <row r="30" spans="1:9" x14ac:dyDescent="0.25">
      <c r="A30" s="31"/>
      <c r="B30" s="31"/>
      <c r="C30" s="33">
        <v>4</v>
      </c>
      <c r="D30" s="95"/>
      <c r="E30" s="189"/>
    </row>
    <row r="31" spans="1:9" x14ac:dyDescent="0.25">
      <c r="A31" s="31"/>
      <c r="B31" s="31"/>
      <c r="C31" s="33">
        <v>5</v>
      </c>
      <c r="D31" s="95"/>
      <c r="E31" s="189"/>
    </row>
    <row r="32" spans="1:9" ht="14.5" x14ac:dyDescent="0.35">
      <c r="A32" s="31"/>
      <c r="B32" s="31"/>
      <c r="C32" s="31"/>
      <c r="D32" s="30"/>
      <c r="E32" s="186"/>
    </row>
    <row r="33" spans="1:5" ht="14.5" x14ac:dyDescent="0.35">
      <c r="A33" s="31"/>
      <c r="B33" s="31"/>
      <c r="C33" s="31" t="s">
        <v>129</v>
      </c>
      <c r="D33" s="30"/>
      <c r="E33" s="189"/>
    </row>
    <row r="34" spans="1:5" x14ac:dyDescent="0.25">
      <c r="A34" s="31"/>
      <c r="B34" s="31"/>
      <c r="C34" s="31"/>
      <c r="D34" s="31"/>
      <c r="E34" s="186"/>
    </row>
    <row r="35" spans="1:5" x14ac:dyDescent="0.25">
      <c r="A35" s="31"/>
      <c r="B35" s="31"/>
      <c r="C35" s="31"/>
      <c r="D35" s="31"/>
      <c r="E35" s="186"/>
    </row>
    <row r="36" spans="1:5" x14ac:dyDescent="0.25">
      <c r="A36" s="31"/>
      <c r="B36" s="31"/>
      <c r="C36" s="145" t="str">
        <f>CHOOSE('Bidder Instructions'!$E$40,'1.1b Lead Financial Input'!AB$18,'1.1a Lead Financial Input'!M$18)</f>
        <v>Ultimate Parent Name</v>
      </c>
      <c r="D36" s="145" t="s">
        <v>50</v>
      </c>
      <c r="E36" s="187" t="s">
        <v>51</v>
      </c>
    </row>
    <row r="37" spans="1:5" ht="14.5" x14ac:dyDescent="0.35">
      <c r="A37" s="31"/>
      <c r="B37" s="31"/>
      <c r="C37" s="31" t="s">
        <v>0</v>
      </c>
      <c r="D37" s="95"/>
      <c r="E37" s="188"/>
    </row>
    <row r="38" spans="1:5" ht="14.5" x14ac:dyDescent="0.35">
      <c r="A38" s="31"/>
      <c r="B38" s="31"/>
      <c r="C38" s="31" t="s">
        <v>45</v>
      </c>
      <c r="D38" s="105"/>
      <c r="E38" s="188"/>
    </row>
    <row r="39" spans="1:5" ht="14.5" x14ac:dyDescent="0.35">
      <c r="A39" s="31"/>
      <c r="B39" s="31"/>
      <c r="C39" s="31" t="s">
        <v>46</v>
      </c>
      <c r="D39" s="95"/>
      <c r="E39" s="188"/>
    </row>
    <row r="40" spans="1:5" x14ac:dyDescent="0.25">
      <c r="A40" s="31"/>
      <c r="B40" s="31"/>
      <c r="C40" s="31" t="s">
        <v>52</v>
      </c>
      <c r="D40" s="95"/>
      <c r="E40" s="189"/>
    </row>
    <row r="41" spans="1:5" x14ac:dyDescent="0.25">
      <c r="A41" s="31"/>
      <c r="B41" s="31"/>
      <c r="C41" s="31" t="s">
        <v>44</v>
      </c>
      <c r="D41" s="132"/>
      <c r="E41" s="189"/>
    </row>
    <row r="42" spans="1:5" x14ac:dyDescent="0.25">
      <c r="A42" s="31"/>
      <c r="B42" s="31"/>
      <c r="C42" s="31" t="s">
        <v>53</v>
      </c>
      <c r="D42" s="96"/>
      <c r="E42" s="189"/>
    </row>
    <row r="43" spans="1:5" x14ac:dyDescent="0.25">
      <c r="A43" s="31"/>
      <c r="B43" s="31"/>
      <c r="C43" s="31" t="s">
        <v>86</v>
      </c>
      <c r="D43" s="31"/>
      <c r="E43" s="186"/>
    </row>
    <row r="44" spans="1:5" x14ac:dyDescent="0.25">
      <c r="A44" s="31"/>
      <c r="B44" s="31"/>
      <c r="C44" s="32">
        <v>1</v>
      </c>
      <c r="D44" s="95"/>
      <c r="E44" s="189"/>
    </row>
    <row r="45" spans="1:5" x14ac:dyDescent="0.25">
      <c r="A45" s="31"/>
      <c r="B45" s="31"/>
      <c r="C45" s="32">
        <v>2</v>
      </c>
      <c r="D45" s="95"/>
      <c r="E45" s="189"/>
    </row>
    <row r="46" spans="1:5" x14ac:dyDescent="0.25">
      <c r="A46" s="31"/>
      <c r="B46" s="31"/>
      <c r="C46" s="32">
        <v>3</v>
      </c>
      <c r="D46" s="95"/>
      <c r="E46" s="189"/>
    </row>
    <row r="47" spans="1:5" x14ac:dyDescent="0.25">
      <c r="A47" s="31"/>
      <c r="B47" s="31"/>
      <c r="C47" s="32">
        <v>4</v>
      </c>
      <c r="D47" s="95"/>
      <c r="E47" s="189"/>
    </row>
    <row r="48" spans="1:5" x14ac:dyDescent="0.25">
      <c r="A48" s="31"/>
      <c r="B48" s="31"/>
      <c r="C48" s="32">
        <v>5</v>
      </c>
      <c r="D48" s="95"/>
      <c r="E48" s="189"/>
    </row>
    <row r="49" spans="1:10" x14ac:dyDescent="0.25">
      <c r="A49" s="31"/>
      <c r="B49" s="31"/>
      <c r="C49" s="31" t="s">
        <v>54</v>
      </c>
      <c r="D49" s="95"/>
      <c r="E49" s="189"/>
    </row>
    <row r="50" spans="1:10" x14ac:dyDescent="0.25">
      <c r="A50" s="31"/>
      <c r="B50" s="31"/>
      <c r="C50" s="31" t="s">
        <v>128</v>
      </c>
      <c r="D50" s="95"/>
      <c r="E50" s="189"/>
    </row>
    <row r="51" spans="1:10" x14ac:dyDescent="0.25">
      <c r="A51" s="31"/>
      <c r="B51" s="31"/>
      <c r="C51" s="31" t="s">
        <v>55</v>
      </c>
      <c r="D51" s="31"/>
      <c r="E51" s="186"/>
    </row>
    <row r="52" spans="1:10" x14ac:dyDescent="0.25">
      <c r="A52" s="31"/>
      <c r="B52" s="31"/>
      <c r="C52" s="32">
        <v>1</v>
      </c>
      <c r="D52" s="95"/>
      <c r="E52" s="189"/>
    </row>
    <row r="53" spans="1:10" x14ac:dyDescent="0.25">
      <c r="A53" s="31"/>
      <c r="B53" s="31"/>
      <c r="C53" s="33">
        <v>2</v>
      </c>
      <c r="D53" s="95"/>
      <c r="E53" s="189"/>
    </row>
    <row r="54" spans="1:10" x14ac:dyDescent="0.25">
      <c r="A54" s="31"/>
      <c r="B54" s="31"/>
      <c r="C54" s="33">
        <v>3</v>
      </c>
      <c r="D54" s="95"/>
      <c r="E54" s="189"/>
    </row>
    <row r="55" spans="1:10" x14ac:dyDescent="0.25">
      <c r="A55" s="31"/>
      <c r="B55" s="31"/>
      <c r="C55" s="33">
        <v>4</v>
      </c>
      <c r="D55" s="95"/>
      <c r="E55" s="189"/>
    </row>
    <row r="56" spans="1:10" x14ac:dyDescent="0.25">
      <c r="A56" s="31"/>
      <c r="B56" s="31"/>
      <c r="C56" s="33">
        <v>5</v>
      </c>
      <c r="D56" s="95"/>
      <c r="E56" s="189"/>
    </row>
    <row r="57" spans="1:10" x14ac:dyDescent="0.25">
      <c r="A57" s="31"/>
      <c r="B57" s="31"/>
      <c r="C57" s="31"/>
      <c r="D57" s="31"/>
      <c r="E57" s="186"/>
    </row>
    <row r="58" spans="1:10" ht="14.5" x14ac:dyDescent="0.35">
      <c r="A58" s="31"/>
      <c r="B58" s="31"/>
      <c r="C58" s="31" t="s">
        <v>129</v>
      </c>
      <c r="D58" s="30"/>
      <c r="E58" s="189"/>
    </row>
    <row r="59" spans="1:10" x14ac:dyDescent="0.25">
      <c r="A59" s="31"/>
      <c r="B59" s="31"/>
      <c r="C59" s="31"/>
      <c r="D59" s="31"/>
      <c r="E59" s="186"/>
    </row>
    <row r="60" spans="1:10" x14ac:dyDescent="0.25">
      <c r="A60" s="31"/>
      <c r="B60" s="31"/>
      <c r="C60" s="31"/>
      <c r="D60" s="31"/>
      <c r="E60" s="186"/>
    </row>
    <row r="61" spans="1:10" x14ac:dyDescent="0.25">
      <c r="A61" s="31"/>
      <c r="B61" s="31"/>
      <c r="C61" s="31"/>
      <c r="D61" s="31"/>
      <c r="E61" s="186"/>
    </row>
    <row r="62" spans="1:10" ht="15.5" x14ac:dyDescent="0.35">
      <c r="A62" s="117" t="s">
        <v>150</v>
      </c>
      <c r="B62" s="117"/>
      <c r="C62" s="117"/>
      <c r="D62" s="117"/>
      <c r="E62" s="190"/>
      <c r="F62" s="117"/>
      <c r="G62" s="117"/>
      <c r="H62" s="117"/>
      <c r="I62" s="117"/>
      <c r="J62" s="117"/>
    </row>
  </sheetData>
  <sheetProtection algorithmName="SHA-512" hashValue="AxeSrYF73moeslc7QTBqaqRRmCWmnxoWl4RhSVNv8pNHbPfAfJbQ45wkEg4Z7my2TsJmf5MrkV65xLnyDYn7Ug==" saltValue="7JA/2iW1wkHEVYT/PzNb9A==" spinCount="100000" sheet="1" objects="1" scenarios="1"/>
  <protectedRanges>
    <protectedRange sqref="D12:D17 E58 D37:D42 E15:E17 D44:E50 D27:E31 D19:E25 F16 E40:E42 D52:E56 E33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70" zoomScaleNormal="70" workbookViewId="0">
      <pane ySplit="8" topLeftCell="A14" activePane="bottomLeft" state="frozen"/>
      <selection activeCell="A9" sqref="A9"/>
      <selection pane="bottomLeft" activeCell="L20" sqref="L20:P20"/>
    </sheetView>
  </sheetViews>
  <sheetFormatPr defaultColWidth="0" defaultRowHeight="0" customHeight="1" zeroHeight="1" x14ac:dyDescent="0.25"/>
  <cols>
    <col min="1" max="2" width="5" customWidth="1"/>
    <col min="3" max="3" width="28.69921875" customWidth="1"/>
    <col min="4" max="4" width="45.5" customWidth="1"/>
    <col min="5" max="8" width="18.39843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9"/>
      <c r="B1" s="109"/>
      <c r="C1" s="110"/>
      <c r="D1" s="109"/>
      <c r="E1" s="109"/>
      <c r="F1" s="109"/>
      <c r="G1" s="109"/>
      <c r="H1" s="109"/>
      <c r="I1" s="109"/>
      <c r="J1" s="109"/>
      <c r="K1" s="109"/>
      <c r="L1" s="109"/>
      <c r="M1" s="109"/>
      <c r="N1" s="109"/>
      <c r="O1" s="109"/>
      <c r="P1" s="109"/>
      <c r="Q1" s="109"/>
    </row>
    <row r="2" spans="1:17" ht="13" x14ac:dyDescent="0.25">
      <c r="A2" s="109"/>
      <c r="B2" s="109"/>
      <c r="C2" s="111" t="str">
        <f>cstProjectName</f>
        <v>RM 1043.9 Lots 1,3,4 Financial Viability Risk Assessment Template</v>
      </c>
      <c r="D2" s="109"/>
      <c r="E2" s="109"/>
      <c r="F2" s="109"/>
      <c r="G2" s="109"/>
      <c r="H2" s="109"/>
      <c r="I2" s="109"/>
      <c r="J2" s="109"/>
      <c r="K2" s="109"/>
      <c r="L2" s="109"/>
      <c r="M2" s="109"/>
      <c r="N2" s="109"/>
      <c r="O2" s="109"/>
      <c r="P2" s="109"/>
      <c r="Q2" s="109"/>
    </row>
    <row r="3" spans="1:17"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row>
    <row r="4" spans="1:1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1.5"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2.5" x14ac:dyDescent="0.25">
      <c r="A6" s="109"/>
      <c r="B6" s="114"/>
      <c r="C6" s="239" t="str">
        <f>HYPERLINK("#'Contents'!A1","Click for Contents")</f>
        <v>Click for Contents</v>
      </c>
      <c r="D6" s="239"/>
      <c r="E6" s="113"/>
      <c r="F6" s="113"/>
      <c r="G6" s="113"/>
      <c r="H6" s="113"/>
      <c r="I6" s="113"/>
      <c r="J6" s="113"/>
      <c r="K6" s="113"/>
      <c r="L6" s="113"/>
      <c r="M6" s="113"/>
      <c r="N6" s="113"/>
      <c r="O6" s="113"/>
      <c r="P6" s="113"/>
      <c r="Q6" s="113"/>
    </row>
    <row r="7" spans="1:17" ht="11.5" x14ac:dyDescent="0.25">
      <c r="A7" s="109"/>
      <c r="B7" s="109"/>
      <c r="C7" s="109"/>
      <c r="D7" s="109"/>
      <c r="E7" s="109"/>
      <c r="F7" s="109"/>
      <c r="G7" s="109"/>
      <c r="H7" s="109"/>
      <c r="I7" s="109"/>
      <c r="J7" s="109"/>
      <c r="K7" s="109"/>
      <c r="L7" s="109"/>
      <c r="M7" s="109"/>
      <c r="N7" s="109"/>
      <c r="O7" s="109"/>
      <c r="P7" s="109"/>
      <c r="Q7" s="109"/>
    </row>
    <row r="8" spans="1:17" ht="11.5" x14ac:dyDescent="0.25">
      <c r="A8" s="83">
        <f>SUM(A9:A34)</f>
        <v>0</v>
      </c>
      <c r="B8" s="83">
        <f>SUM(B9:B34)</f>
        <v>0</v>
      </c>
      <c r="C8" s="116"/>
      <c r="D8" s="116"/>
      <c r="E8" s="116"/>
      <c r="F8" s="116"/>
      <c r="G8" s="116"/>
      <c r="H8" s="116"/>
      <c r="I8" s="116"/>
      <c r="J8" s="116"/>
      <c r="K8" s="116"/>
      <c r="L8" s="116"/>
      <c r="M8" s="116"/>
      <c r="N8" s="116"/>
      <c r="O8" s="116"/>
      <c r="P8" s="116"/>
      <c r="Q8" s="116"/>
    </row>
    <row r="9" spans="1:17" ht="11.5" x14ac:dyDescent="0.25">
      <c r="A9" s="80"/>
      <c r="B9" s="80"/>
      <c r="C9" s="80"/>
      <c r="D9" s="80"/>
      <c r="E9" s="80"/>
      <c r="F9" s="80"/>
      <c r="G9" s="80"/>
      <c r="H9" s="80"/>
      <c r="I9" s="80"/>
      <c r="J9" s="80"/>
      <c r="K9" s="80"/>
      <c r="L9" s="80"/>
      <c r="M9" s="80"/>
      <c r="N9" s="80"/>
      <c r="O9" s="80"/>
      <c r="P9" s="80"/>
    </row>
    <row r="10" spans="1:17" ht="15.5" x14ac:dyDescent="0.35">
      <c r="A10" s="3"/>
      <c r="B10" s="3"/>
      <c r="C10" s="271" t="s">
        <v>1</v>
      </c>
      <c r="D10" s="271"/>
      <c r="E10" s="271"/>
      <c r="F10" s="272"/>
      <c r="G10" s="286" t="str">
        <f>CHOOSE('Bidder Instructions'!$E$40,'1.1b Lead Financial Input'!D$18,'1.1a Lead Financial Input'!D$18)</f>
        <v>Lead Bidder Name</v>
      </c>
      <c r="H10" s="287"/>
      <c r="I10" s="287"/>
      <c r="J10" s="287"/>
      <c r="K10" s="287"/>
      <c r="L10" s="287"/>
      <c r="M10" s="287"/>
      <c r="N10" s="287"/>
      <c r="O10" s="287"/>
      <c r="P10" s="288"/>
    </row>
    <row r="11" spans="1:17" ht="15.5" x14ac:dyDescent="0.35">
      <c r="A11" s="3"/>
      <c r="B11" s="3"/>
      <c r="C11" s="271" t="s">
        <v>0</v>
      </c>
      <c r="D11" s="271"/>
      <c r="E11" s="271"/>
      <c r="F11" s="272"/>
      <c r="G11" s="286">
        <f>'2.1 Lead Ancillary Input '!D12</f>
        <v>0</v>
      </c>
      <c r="H11" s="287"/>
      <c r="I11" s="287"/>
      <c r="J11" s="287"/>
      <c r="K11" s="287"/>
      <c r="L11" s="287"/>
      <c r="M11" s="287"/>
      <c r="N11" s="287"/>
      <c r="O11" s="287"/>
      <c r="P11" s="288"/>
    </row>
    <row r="12" spans="1:17" ht="15.5" x14ac:dyDescent="0.35">
      <c r="A12" s="3"/>
      <c r="B12" s="3"/>
      <c r="C12" s="271" t="s">
        <v>45</v>
      </c>
      <c r="D12" s="271"/>
      <c r="E12" s="271"/>
      <c r="F12" s="272"/>
      <c r="G12" s="286">
        <f>'2.1 Lead Ancillary Input '!D13</f>
        <v>0</v>
      </c>
      <c r="H12" s="287"/>
      <c r="I12" s="287"/>
      <c r="J12" s="287"/>
      <c r="K12" s="287"/>
      <c r="L12" s="287"/>
      <c r="M12" s="287"/>
      <c r="N12" s="287"/>
      <c r="O12" s="287"/>
      <c r="P12" s="288"/>
    </row>
    <row r="13" spans="1:17" ht="15.5" x14ac:dyDescent="0.35">
      <c r="A13" s="3"/>
      <c r="B13" s="3"/>
      <c r="C13" s="271" t="s">
        <v>46</v>
      </c>
      <c r="D13" s="271"/>
      <c r="E13" s="271"/>
      <c r="F13" s="272"/>
      <c r="G13" s="286">
        <f>'2.1 Lead Ancillary Input '!D14</f>
        <v>0</v>
      </c>
      <c r="H13" s="287"/>
      <c r="I13" s="287"/>
      <c r="J13" s="287"/>
      <c r="K13" s="287"/>
      <c r="L13" s="287"/>
      <c r="M13" s="287"/>
      <c r="N13" s="287"/>
      <c r="O13" s="287"/>
      <c r="P13" s="288"/>
    </row>
    <row r="14" spans="1:17" ht="15.5" x14ac:dyDescent="0.35">
      <c r="A14" s="3"/>
      <c r="B14" s="3"/>
      <c r="C14" s="271" t="s">
        <v>61</v>
      </c>
      <c r="D14" s="271"/>
      <c r="E14" s="271"/>
      <c r="F14" s="272"/>
      <c r="G14" s="289" t="str">
        <f>CHOOSE('Bidder Instructions'!$E$40,'1.1b Lead Financial Input'!M$21,'1.1a Lead Financial Input'!F$21)</f>
        <v>31/XX/20XX</v>
      </c>
      <c r="H14" s="290"/>
      <c r="I14" s="290"/>
      <c r="J14" s="290"/>
      <c r="K14" s="290"/>
      <c r="L14" s="290"/>
      <c r="M14" s="290"/>
      <c r="N14" s="290"/>
      <c r="O14" s="290"/>
      <c r="P14" s="291"/>
    </row>
    <row r="15" spans="1:17" ht="15.5" x14ac:dyDescent="0.35">
      <c r="A15" s="3"/>
      <c r="B15" s="3"/>
      <c r="C15" s="2"/>
      <c r="D15" s="4"/>
      <c r="E15" s="4"/>
      <c r="F15" s="4"/>
      <c r="G15" s="4"/>
      <c r="H15" s="4"/>
      <c r="I15" s="4"/>
      <c r="J15" s="4"/>
      <c r="K15" s="4"/>
      <c r="L15" s="4"/>
      <c r="M15" s="4"/>
      <c r="N15" s="4"/>
      <c r="O15" s="4"/>
      <c r="P15" s="4"/>
    </row>
    <row r="16" spans="1:17" ht="15.5" x14ac:dyDescent="0.35">
      <c r="A16" s="3"/>
      <c r="B16" s="3"/>
      <c r="C16" s="2"/>
      <c r="D16" s="4"/>
      <c r="E16" s="4"/>
      <c r="F16" s="4"/>
      <c r="G16" s="4"/>
      <c r="H16" s="4"/>
      <c r="I16" s="4"/>
      <c r="J16" s="4"/>
      <c r="K16" s="4"/>
      <c r="L16" s="4"/>
      <c r="M16" s="4"/>
      <c r="N16" s="4"/>
      <c r="O16" s="4"/>
      <c r="P16" s="4"/>
    </row>
    <row r="17" spans="1:16" ht="15.5" x14ac:dyDescent="0.35">
      <c r="A17" s="3"/>
      <c r="B17" s="3"/>
      <c r="C17" s="97" t="s">
        <v>394</v>
      </c>
      <c r="D17" s="3"/>
      <c r="E17" s="5"/>
      <c r="F17" s="5"/>
      <c r="G17" s="4"/>
      <c r="H17" s="4"/>
      <c r="I17" s="4"/>
      <c r="J17" s="4"/>
      <c r="K17" s="4"/>
      <c r="L17" s="4"/>
      <c r="M17" s="6"/>
      <c r="N17" s="6"/>
      <c r="O17" s="4"/>
      <c r="P17" s="4"/>
    </row>
    <row r="18" spans="1:16" ht="15.5" customHeight="1" x14ac:dyDescent="0.35">
      <c r="A18" s="8"/>
      <c r="B18" s="8"/>
      <c r="C18" s="273" t="s">
        <v>3</v>
      </c>
      <c r="D18" s="274"/>
      <c r="E18" s="7"/>
      <c r="F18" s="7" t="s">
        <v>56</v>
      </c>
      <c r="G18" s="155"/>
      <c r="H18" s="155" t="s">
        <v>57</v>
      </c>
      <c r="I18" s="155" t="s">
        <v>58</v>
      </c>
      <c r="J18" s="155"/>
      <c r="K18" s="155" t="s">
        <v>59</v>
      </c>
      <c r="L18" s="277" t="s">
        <v>395</v>
      </c>
      <c r="M18" s="278"/>
      <c r="N18" s="278"/>
      <c r="O18" s="278"/>
      <c r="P18" s="279"/>
    </row>
    <row r="19" spans="1:16" ht="24.65" customHeight="1" x14ac:dyDescent="0.35">
      <c r="A19" s="3"/>
      <c r="B19" s="3"/>
      <c r="C19" s="156">
        <v>1</v>
      </c>
      <c r="D19" s="156" t="s">
        <v>159</v>
      </c>
      <c r="E19" s="154"/>
      <c r="F19" s="154"/>
      <c r="G19" s="154"/>
      <c r="H19" s="154"/>
      <c r="I19" s="9"/>
      <c r="J19" s="9"/>
      <c r="K19" s="9"/>
      <c r="L19" s="280"/>
      <c r="M19" s="281"/>
      <c r="N19" s="281"/>
      <c r="O19" s="281"/>
      <c r="P19" s="282"/>
    </row>
    <row r="20" spans="1:16" ht="141" customHeight="1" x14ac:dyDescent="0.35">
      <c r="A20" s="3"/>
      <c r="B20" s="3"/>
      <c r="C20" s="156">
        <v>2</v>
      </c>
      <c r="D20" s="156" t="s">
        <v>64</v>
      </c>
      <c r="E20" s="158">
        <f>CHOOSE('Bidder Instructions'!$E$40,'1.1b Lead Financial Input'!J135,'1.1a Lead Financial Input'!E157)</f>
        <v>0</v>
      </c>
      <c r="F20" s="158">
        <f>CHOOSE('Bidder Instructions'!$E$40,'1.1b Lead Financial Input'!M135,'1.1a Lead Financial Input'!F157)</f>
        <v>0</v>
      </c>
      <c r="G20" s="213" t="str">
        <f>CHOOSE('Bidder Instructions'!$E$40,'1.1b Lead Financial Input'!J147,'1.1a Lead Financial Input'!E169)</f>
        <v>R</v>
      </c>
      <c r="H20" s="213" t="str">
        <f>CHOOSE('Bidder Instructions'!$E$40,'1.1b Lead Financial Input'!M147,'1.1a Lead Financial Input'!F169)</f>
        <v>R</v>
      </c>
      <c r="I20" s="9"/>
      <c r="J20" s="9"/>
      <c r="K20" s="9"/>
      <c r="L20" s="275"/>
      <c r="M20" s="276"/>
      <c r="N20" s="276"/>
      <c r="O20" s="276"/>
      <c r="P20" s="270"/>
    </row>
    <row r="21" spans="1:16" ht="24.65" customHeight="1" x14ac:dyDescent="0.35">
      <c r="A21" s="3"/>
      <c r="B21" s="3"/>
      <c r="C21" s="156" t="s">
        <v>65</v>
      </c>
      <c r="D21" s="156" t="s">
        <v>245</v>
      </c>
      <c r="E21" s="154"/>
      <c r="F21" s="154"/>
      <c r="G21" s="154"/>
      <c r="H21" s="154"/>
      <c r="I21" s="9"/>
      <c r="J21" s="9"/>
      <c r="K21" s="9"/>
      <c r="L21" s="275"/>
      <c r="M21" s="276"/>
      <c r="N21" s="276"/>
      <c r="O21" s="276"/>
      <c r="P21" s="270"/>
    </row>
    <row r="22" spans="1:16" ht="141" customHeight="1" x14ac:dyDescent="0.35">
      <c r="A22" s="3"/>
      <c r="B22" s="3"/>
      <c r="C22" s="156" t="s">
        <v>68</v>
      </c>
      <c r="D22" s="156" t="s">
        <v>73</v>
      </c>
      <c r="E22" s="157" t="e">
        <f>CHOOSE('Bidder Instructions'!$E$40,'1.1b Lead Financial Input'!J137,'1.1a Lead Financial Input'!E159)</f>
        <v>#DIV/0!</v>
      </c>
      <c r="F22" s="157" t="e">
        <f>CHOOSE('Bidder Instructions'!$E$40,'1.1b Lead Financial Input'!M137,'1.1a Lead Financial Input'!F159)</f>
        <v>#DIV/0!</v>
      </c>
      <c r="G22" s="213" t="e">
        <f>CHOOSE('Bidder Instructions'!$E$40,'1.1b Lead Financial Input'!J149,'1.1a Lead Financial Input'!E171)</f>
        <v>#DIV/0!</v>
      </c>
      <c r="H22" s="213" t="e">
        <f>CHOOSE('Bidder Instructions'!$E$40,'1.1b Lead Financial Input'!M149,'1.1a Lead Financial Input'!F171)</f>
        <v>#DIV/0!</v>
      </c>
      <c r="I22" s="9"/>
      <c r="J22" s="9"/>
      <c r="K22" s="9"/>
      <c r="L22" s="275"/>
      <c r="M22" s="276"/>
      <c r="N22" s="276"/>
      <c r="O22" s="276"/>
      <c r="P22" s="270"/>
    </row>
    <row r="23" spans="1:16" ht="141" customHeight="1" x14ac:dyDescent="0.35">
      <c r="A23" s="3"/>
      <c r="B23" s="3"/>
      <c r="C23" s="156">
        <v>4</v>
      </c>
      <c r="D23" s="238" t="s">
        <v>77</v>
      </c>
      <c r="E23" s="157" t="e">
        <f>CHOOSE('Bidder Instructions'!$E$40,'1.1b Lead Financial Input'!J138,'1.1a Lead Financial Input'!E160)</f>
        <v>#DIV/0!</v>
      </c>
      <c r="F23" s="157" t="e">
        <f>CHOOSE('Bidder Instructions'!$E$40,'1.1b Lead Financial Input'!M138,'1.1a Lead Financial Input'!F160)</f>
        <v>#DIV/0!</v>
      </c>
      <c r="G23" s="213" t="e">
        <f>CHOOSE('Bidder Instructions'!$E$40,'1.1b Lead Financial Input'!J150,'1.1a Lead Financial Input'!E172)</f>
        <v>#DIV/0!</v>
      </c>
      <c r="H23" s="213" t="e">
        <f>CHOOSE('Bidder Instructions'!$E$40,'1.1b Lead Financial Input'!M150,'1.1a Lead Financial Input'!F172)</f>
        <v>#DIV/0!</v>
      </c>
      <c r="I23" s="9"/>
      <c r="J23" s="9"/>
      <c r="K23" s="9"/>
      <c r="L23" s="283"/>
      <c r="M23" s="284"/>
      <c r="N23" s="284"/>
      <c r="O23" s="284"/>
      <c r="P23" s="285"/>
    </row>
    <row r="24" spans="1:16" ht="141" customHeight="1" x14ac:dyDescent="0.35">
      <c r="A24" s="3"/>
      <c r="B24" s="3"/>
      <c r="C24" s="156">
        <v>5</v>
      </c>
      <c r="D24" s="156" t="s">
        <v>71</v>
      </c>
      <c r="E24" s="157" t="e">
        <f>CHOOSE('Bidder Instructions'!$E$40,'1.1b Lead Financial Input'!J139,'1.1a Lead Financial Input'!E161)</f>
        <v>#DIV/0!</v>
      </c>
      <c r="F24" s="157" t="e">
        <f>CHOOSE('Bidder Instructions'!$E$40,'1.1b Lead Financial Input'!M139,'1.1a Lead Financial Input'!F161)</f>
        <v>#DIV/0!</v>
      </c>
      <c r="G24" s="213" t="str">
        <f>CHOOSE('Bidder Instructions'!$E$40,'1.1b Lead Financial Input'!J151,'1.1a Lead Financial Input'!E173)</f>
        <v>G</v>
      </c>
      <c r="H24" s="213" t="str">
        <f>CHOOSE('Bidder Instructions'!$E$40,'1.1b Lead Financial Input'!M151,'1.1a Lead Financial Input'!F173)</f>
        <v>G</v>
      </c>
      <c r="I24" s="9"/>
      <c r="J24" s="9"/>
      <c r="K24" s="9"/>
      <c r="L24" s="283"/>
      <c r="M24" s="284"/>
      <c r="N24" s="284"/>
      <c r="O24" s="284"/>
      <c r="P24" s="285"/>
    </row>
    <row r="25" spans="1:16" ht="141" customHeight="1" x14ac:dyDescent="0.35">
      <c r="A25" s="3"/>
      <c r="B25" s="3"/>
      <c r="C25" s="156">
        <v>6</v>
      </c>
      <c r="D25" s="156" t="s">
        <v>74</v>
      </c>
      <c r="E25" s="157" t="e">
        <f>CHOOSE('Bidder Instructions'!$E$40,'1.1b Lead Financial Input'!J140,'1.1a Lead Financial Input'!E162)</f>
        <v>#DIV/0!</v>
      </c>
      <c r="F25" s="157" t="e">
        <f>CHOOSE('Bidder Instructions'!$E$40,'1.1b Lead Financial Input'!M140,'1.1a Lead Financial Input'!F162)</f>
        <v>#DIV/0!</v>
      </c>
      <c r="G25" s="213" t="e">
        <f>CHOOSE('Bidder Instructions'!$E$40,'1.1b Lead Financial Input'!J152,'1.1a Lead Financial Input'!E174)</f>
        <v>#DIV/0!</v>
      </c>
      <c r="H25" s="213" t="e">
        <f>CHOOSE('Bidder Instructions'!$E$40,'1.1b Lead Financial Input'!M152,'1.1a Lead Financial Input'!F174)</f>
        <v>#DIV/0!</v>
      </c>
      <c r="I25" s="9"/>
      <c r="J25" s="9"/>
      <c r="K25" s="9"/>
      <c r="L25" s="283"/>
      <c r="M25" s="284"/>
      <c r="N25" s="284"/>
      <c r="O25" s="284"/>
      <c r="P25" s="285"/>
    </row>
    <row r="26" spans="1:16" ht="141" customHeight="1" x14ac:dyDescent="0.35">
      <c r="A26" s="3"/>
      <c r="B26" s="3"/>
      <c r="C26" s="156">
        <v>7</v>
      </c>
      <c r="D26" s="156" t="s">
        <v>75</v>
      </c>
      <c r="E26" s="157">
        <f>CHOOSE('Bidder Instructions'!$E$40,'1.1b Lead Financial Input'!J141,'1.1a Lead Financial Input'!E163)</f>
        <v>0</v>
      </c>
      <c r="F26" s="157">
        <f>CHOOSE('Bidder Instructions'!$E$40,'1.1b Lead Financial Input'!M141,'1.1a Lead Financial Input'!F163)</f>
        <v>0</v>
      </c>
      <c r="G26" s="213" t="str">
        <f>CHOOSE('Bidder Instructions'!$E$40,'1.1b Lead Financial Input'!J153,'1.1a Lead Financial Input'!E175)</f>
        <v>R</v>
      </c>
      <c r="H26" s="213" t="str">
        <f>CHOOSE('Bidder Instructions'!$E$40,'1.1b Lead Financial Input'!M153,'1.1a Lead Financial Input'!F175)</f>
        <v>R</v>
      </c>
      <c r="I26" s="9"/>
      <c r="J26" s="9"/>
      <c r="K26" s="9"/>
      <c r="L26" s="275"/>
      <c r="M26" s="276"/>
      <c r="N26" s="276"/>
      <c r="O26" s="276"/>
      <c r="P26" s="270"/>
    </row>
    <row r="27" spans="1:16" ht="141" customHeight="1" x14ac:dyDescent="0.35">
      <c r="A27" s="3"/>
      <c r="B27" s="3"/>
      <c r="C27" s="156">
        <v>8</v>
      </c>
      <c r="D27" s="156" t="s">
        <v>76</v>
      </c>
      <c r="E27" s="158" t="e">
        <f>CHOOSE('Bidder Instructions'!$E$40,'1.1b Lead Financial Input'!J142,'1.1a Lead Financial Input'!E164)</f>
        <v>#DIV/0!</v>
      </c>
      <c r="F27" s="158" t="e">
        <f>CHOOSE('Bidder Instructions'!$E$40,'1.1b Lead Financial Input'!M142,'1.1a Lead Financial Input'!F164)</f>
        <v>#DIV/0!</v>
      </c>
      <c r="G27" s="213" t="e">
        <f>CHOOSE('Bidder Instructions'!$E$40,'1.1b Lead Financial Input'!J154,'1.1a Lead Financial Input'!E176)</f>
        <v>#DIV/0!</v>
      </c>
      <c r="H27" s="213" t="e">
        <f>CHOOSE('Bidder Instructions'!$E$40,'1.1b Lead Financial Input'!M154,'1.1a Lead Financial Input'!F176)</f>
        <v>#DIV/0!</v>
      </c>
      <c r="I27" s="10"/>
      <c r="J27" s="10"/>
      <c r="K27" s="10"/>
      <c r="L27" s="275"/>
      <c r="M27" s="276"/>
      <c r="N27" s="276"/>
      <c r="O27" s="276"/>
      <c r="P27" s="270"/>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3"/>
      <c r="B33" s="3"/>
      <c r="C33" s="2"/>
      <c r="D33" s="2"/>
      <c r="E33" s="4"/>
      <c r="F33" s="4"/>
      <c r="G33" s="4"/>
      <c r="H33" s="4"/>
      <c r="I33" s="4"/>
      <c r="J33" s="4"/>
      <c r="K33" s="4"/>
      <c r="L33" s="4"/>
      <c r="M33" s="4"/>
      <c r="N33" s="4"/>
      <c r="O33" s="4"/>
      <c r="P33" s="4"/>
    </row>
    <row r="34" spans="1:17" ht="15.5" x14ac:dyDescent="0.35">
      <c r="A34" s="117" t="s">
        <v>150</v>
      </c>
      <c r="B34" s="117"/>
      <c r="C34" s="117"/>
      <c r="D34" s="117"/>
      <c r="E34" s="117"/>
      <c r="F34" s="117"/>
      <c r="G34" s="117"/>
      <c r="H34" s="117"/>
      <c r="I34" s="117"/>
      <c r="J34" s="117"/>
      <c r="K34" s="117"/>
      <c r="L34" s="117"/>
      <c r="M34" s="117"/>
      <c r="N34" s="117"/>
      <c r="O34" s="117"/>
      <c r="P34" s="117"/>
      <c r="Q34" s="117"/>
    </row>
    <row r="35" spans="1:17" ht="14.5" customHeight="1" x14ac:dyDescent="0.25"/>
    <row r="36" spans="1:17" ht="14.5" hidden="1" customHeight="1" x14ac:dyDescent="0.25"/>
    <row r="37" spans="1:17" ht="14.5" hidden="1" customHeight="1" x14ac:dyDescent="0.25"/>
    <row r="38" spans="1:17" ht="14.5" hidden="1" customHeight="1" x14ac:dyDescent="0.25"/>
    <row r="39" spans="1:17" ht="14.5" hidden="1" customHeight="1" x14ac:dyDescent="0.25"/>
    <row r="40" spans="1:17" ht="14.5" hidden="1" customHeight="1" x14ac:dyDescent="0.25"/>
    <row r="41" spans="1:17" ht="14.5" hidden="1" customHeight="1" x14ac:dyDescent="0.25"/>
    <row r="42" spans="1:17" ht="14.5" hidden="1" customHeight="1" x14ac:dyDescent="0.25"/>
    <row r="43" spans="1:17" ht="14.5" hidden="1" customHeight="1" x14ac:dyDescent="0.25"/>
    <row r="44" spans="1:17" ht="14.5" hidden="1" customHeight="1" x14ac:dyDescent="0.25"/>
    <row r="45" spans="1:17" ht="14.5" hidden="1" customHeight="1" x14ac:dyDescent="0.25"/>
    <row r="46" spans="1:17" ht="14.5" hidden="1" customHeight="1" x14ac:dyDescent="0.25"/>
    <row r="47" spans="1:17" ht="14.5" hidden="1" customHeight="1" x14ac:dyDescent="0.25"/>
  </sheetData>
  <sheetProtection algorithmName="SHA-512" hashValue="TUtyMMZ4czo7nBrqJvcu4jZEriVzxLREllYjmgRsChnpLcyzW02WYkfBk3exp+s9QZk+ajTF7D0egsCGDM8pCQ==" saltValue="hq11IBpyb8qWksUIJ/43MA==" spinCount="100000" sheet="1" objects="1" scenarios="1"/>
  <protectedRanges>
    <protectedRange sqref="L19:P27" name="Lead Supplier Inputs"/>
  </protectedRanges>
  <mergeCells count="22">
    <mergeCell ref="G10:P10"/>
    <mergeCell ref="G11:P11"/>
    <mergeCell ref="G12:P12"/>
    <mergeCell ref="G13:P13"/>
    <mergeCell ref="G14:P14"/>
    <mergeCell ref="C6:D6"/>
    <mergeCell ref="C10:F10"/>
    <mergeCell ref="C11:F11"/>
    <mergeCell ref="C12:F12"/>
    <mergeCell ref="C13:F13"/>
    <mergeCell ref="C14:F14"/>
    <mergeCell ref="C18:D18"/>
    <mergeCell ref="L27:P27"/>
    <mergeCell ref="L18:P18"/>
    <mergeCell ref="L19:P19"/>
    <mergeCell ref="L20:P20"/>
    <mergeCell ref="L21:P21"/>
    <mergeCell ref="L22:P22"/>
    <mergeCell ref="L26:P26"/>
    <mergeCell ref="L23:P23"/>
    <mergeCell ref="L24:P24"/>
    <mergeCell ref="L25:P25"/>
  </mergeCells>
  <phoneticPr fontId="4" type="noConversion"/>
  <conditionalFormatting sqref="G19:K20 G22:K27 I21:K21">
    <cfRule type="expression" dxfId="44" priority="11" stopIfTrue="1">
      <formula>G19="R"</formula>
    </cfRule>
    <cfRule type="expression" dxfId="43" priority="12" stopIfTrue="1">
      <formula>G19="A"</formula>
    </cfRule>
    <cfRule type="expression" dxfId="42" priority="13" stopIfTrue="1">
      <formula>G19="G"</formula>
    </cfRule>
  </conditionalFormatting>
  <conditionalFormatting sqref="C5">
    <cfRule type="expression" dxfId="41" priority="5">
      <formula>IF(AND(sysChk=0,sysWarn=0),1,0)</formula>
    </cfRule>
    <cfRule type="expression" dxfId="40" priority="6">
      <formula>IF(AND(sysChk=0,sysWarn&lt;&gt;0),1,0)</formula>
    </cfRule>
    <cfRule type="expression" dxfId="39" priority="7">
      <formula>IF(sysChk&lt;&gt;0,1,0)</formula>
    </cfRule>
  </conditionalFormatting>
  <conditionalFormatting sqref="G21:H21">
    <cfRule type="expression" dxfId="38" priority="1" stopIfTrue="1">
      <formula>G21="R"</formula>
    </cfRule>
    <cfRule type="expression" dxfId="37" priority="2" stopIfTrue="1">
      <formula>G21="A"</formula>
    </cfRule>
    <cfRule type="expression" dxfId="36" priority="3" stopIfTrue="1">
      <formula>G21="G"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70" zoomScaleNormal="70" workbookViewId="0">
      <pane ySplit="8" topLeftCell="A14" activePane="bottomLeft" state="frozen"/>
      <selection activeCell="A9" sqref="A9"/>
      <selection pane="bottomLeft" activeCell="A21" activeCellId="1" sqref="A19:XFD19 A21:XFD21"/>
    </sheetView>
  </sheetViews>
  <sheetFormatPr defaultColWidth="0" defaultRowHeight="14.5" customHeight="1" zeroHeight="1" x14ac:dyDescent="0.25"/>
  <cols>
    <col min="1" max="2" width="4.69921875" customWidth="1"/>
    <col min="3" max="3" width="27.19921875" customWidth="1"/>
    <col min="4" max="4" width="53.09765625" customWidth="1"/>
    <col min="5" max="8" width="18.19921875" customWidth="1"/>
    <col min="9" max="11" width="9.69921875" hidden="1" customWidth="1"/>
    <col min="12" max="12" width="10.69921875" customWidth="1"/>
    <col min="13" max="13" width="40.3984375" customWidth="1"/>
    <col min="14" max="14" width="10.3984375" customWidth="1"/>
    <col min="15" max="15" width="37.19921875" customWidth="1"/>
    <col min="16" max="16" width="101.69921875" customWidth="1"/>
    <col min="17" max="17" width="9.19921875" customWidth="1"/>
    <col min="18" max="19" width="0" hidden="1" customWidth="1"/>
    <col min="20" max="16384" width="9.19921875" hidden="1"/>
  </cols>
  <sheetData>
    <row r="1" spans="1:17" ht="11.5" x14ac:dyDescent="0.25">
      <c r="A1" s="109"/>
      <c r="B1" s="109"/>
      <c r="C1" s="110"/>
      <c r="D1" s="109"/>
      <c r="E1" s="109"/>
      <c r="F1" s="109"/>
      <c r="G1" s="109"/>
      <c r="H1" s="109"/>
      <c r="I1" s="109"/>
      <c r="J1" s="109"/>
      <c r="K1" s="109"/>
      <c r="L1" s="109"/>
      <c r="M1" s="109"/>
      <c r="N1" s="109"/>
      <c r="O1" s="109"/>
      <c r="P1" s="109"/>
      <c r="Q1" s="109"/>
    </row>
    <row r="2" spans="1:17" ht="13" x14ac:dyDescent="0.25">
      <c r="A2" s="109"/>
      <c r="B2" s="109"/>
      <c r="C2" s="111" t="str">
        <f>cstProjectName</f>
        <v>RM 1043.9 Lots 1,3,4 Financial Viability Risk Assessment Template</v>
      </c>
      <c r="D2" s="109"/>
      <c r="E2" s="109"/>
      <c r="F2" s="109"/>
      <c r="G2" s="109"/>
      <c r="H2" s="109"/>
      <c r="I2" s="109"/>
      <c r="J2" s="109"/>
      <c r="K2" s="109"/>
      <c r="L2" s="109"/>
      <c r="M2" s="109"/>
      <c r="N2" s="109"/>
      <c r="O2" s="109"/>
      <c r="P2" s="109"/>
      <c r="Q2" s="109"/>
    </row>
    <row r="3" spans="1:17"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row>
    <row r="4" spans="1:1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row>
    <row r="5" spans="1:17" ht="11.5" x14ac:dyDescent="0.25">
      <c r="A5" s="109"/>
      <c r="B5" s="109"/>
      <c r="C5" s="113" t="str">
        <f>HYPERLINK("#'Contents'!A1",sysChkWord)</f>
        <v>All Checks OK</v>
      </c>
      <c r="D5" s="109"/>
      <c r="E5" s="109"/>
      <c r="F5" s="109"/>
      <c r="G5" s="109"/>
      <c r="H5" s="109"/>
      <c r="I5" s="109"/>
      <c r="J5" s="109"/>
      <c r="K5" s="109"/>
      <c r="L5" s="109"/>
      <c r="M5" s="109"/>
      <c r="N5" s="109"/>
      <c r="O5" s="109"/>
      <c r="P5" s="109"/>
      <c r="Q5" s="109"/>
    </row>
    <row r="6" spans="1:17" ht="12.5" x14ac:dyDescent="0.25">
      <c r="A6" s="109"/>
      <c r="B6" s="114"/>
      <c r="C6" s="239" t="str">
        <f>HYPERLINK("#'Contents'!A1","Click for Contents")</f>
        <v>Click for Contents</v>
      </c>
      <c r="D6" s="239"/>
      <c r="E6" s="113"/>
      <c r="F6" s="113"/>
      <c r="G6" s="113"/>
      <c r="H6" s="113"/>
      <c r="I6" s="113"/>
      <c r="J6" s="113"/>
      <c r="K6" s="113"/>
      <c r="L6" s="113"/>
      <c r="M6" s="113"/>
      <c r="N6" s="113"/>
      <c r="O6" s="113"/>
      <c r="P6" s="113"/>
      <c r="Q6" s="113"/>
    </row>
    <row r="7" spans="1:17" ht="11.5" x14ac:dyDescent="0.25">
      <c r="A7" s="109"/>
      <c r="B7" s="109"/>
      <c r="C7" s="109"/>
      <c r="D7" s="109"/>
      <c r="E7" s="109"/>
      <c r="F7" s="109"/>
      <c r="G7" s="109"/>
      <c r="H7" s="109"/>
      <c r="I7" s="109"/>
      <c r="J7" s="109"/>
      <c r="K7" s="109"/>
      <c r="L7" s="109"/>
      <c r="M7" s="109"/>
      <c r="N7" s="109"/>
      <c r="O7" s="109"/>
      <c r="P7" s="109"/>
      <c r="Q7" s="109"/>
    </row>
    <row r="8" spans="1:17" ht="11.5" x14ac:dyDescent="0.25">
      <c r="A8" s="83">
        <f>SUM(A10:A35)</f>
        <v>0</v>
      </c>
      <c r="B8" s="83">
        <f>SUM(B10:B35)</f>
        <v>0</v>
      </c>
      <c r="C8" s="116"/>
      <c r="D8" s="116"/>
      <c r="E8" s="116"/>
      <c r="F8" s="116"/>
      <c r="G8" s="116"/>
      <c r="H8" s="116"/>
      <c r="I8" s="116"/>
      <c r="J8" s="116"/>
      <c r="K8" s="116"/>
      <c r="L8" s="116"/>
      <c r="M8" s="116"/>
      <c r="N8" s="116"/>
      <c r="O8" s="116"/>
      <c r="P8" s="116"/>
      <c r="Q8" s="116"/>
    </row>
    <row r="9" spans="1:17" ht="11.5" x14ac:dyDescent="0.25">
      <c r="A9" s="80"/>
      <c r="B9" s="80"/>
      <c r="C9" s="80"/>
      <c r="D9" s="80"/>
      <c r="E9" s="80"/>
      <c r="F9" s="80"/>
      <c r="G9" s="80"/>
      <c r="H9" s="80"/>
      <c r="I9" s="80"/>
      <c r="J9" s="80"/>
      <c r="K9" s="80"/>
      <c r="L9" s="80"/>
      <c r="M9" s="80"/>
      <c r="N9" s="80"/>
      <c r="O9" s="80"/>
      <c r="P9" s="80"/>
    </row>
    <row r="10" spans="1:17" ht="15.5" x14ac:dyDescent="0.35">
      <c r="A10" s="3"/>
      <c r="B10" s="3"/>
      <c r="C10" s="271" t="s">
        <v>1</v>
      </c>
      <c r="D10" s="271"/>
      <c r="E10" s="271"/>
      <c r="F10" s="272"/>
      <c r="G10" s="286" t="str">
        <f>CHOOSE('Bidder Instructions'!$E$40,'1.1b Lead Financial Input'!AB$18,'1.1a Lead Financial Input'!M$18)</f>
        <v>Ultimate Parent Name</v>
      </c>
      <c r="H10" s="287"/>
      <c r="I10" s="287"/>
      <c r="J10" s="287"/>
      <c r="K10" s="287"/>
      <c r="L10" s="287"/>
      <c r="M10" s="287"/>
      <c r="N10" s="287"/>
      <c r="O10" s="287"/>
      <c r="P10" s="288"/>
    </row>
    <row r="11" spans="1:17" ht="15.5" x14ac:dyDescent="0.35">
      <c r="A11" s="3"/>
      <c r="B11" s="3"/>
      <c r="C11" s="271" t="s">
        <v>0</v>
      </c>
      <c r="D11" s="271"/>
      <c r="E11" s="271"/>
      <c r="F11" s="272"/>
      <c r="G11" s="286">
        <f>'2.1 Lead Ancillary Input '!D37</f>
        <v>0</v>
      </c>
      <c r="H11" s="287"/>
      <c r="I11" s="287"/>
      <c r="J11" s="287"/>
      <c r="K11" s="287"/>
      <c r="L11" s="287"/>
      <c r="M11" s="287"/>
      <c r="N11" s="287"/>
      <c r="O11" s="287"/>
      <c r="P11" s="288"/>
    </row>
    <row r="12" spans="1:17" ht="15.5" x14ac:dyDescent="0.35">
      <c r="A12" s="3"/>
      <c r="B12" s="3"/>
      <c r="C12" s="271" t="s">
        <v>45</v>
      </c>
      <c r="D12" s="271"/>
      <c r="E12" s="271"/>
      <c r="F12" s="272"/>
      <c r="G12" s="286">
        <f>'2.1 Lead Ancillary Input '!D38</f>
        <v>0</v>
      </c>
      <c r="H12" s="287"/>
      <c r="I12" s="287"/>
      <c r="J12" s="287"/>
      <c r="K12" s="287"/>
      <c r="L12" s="287"/>
      <c r="M12" s="287"/>
      <c r="N12" s="287"/>
      <c r="O12" s="287"/>
      <c r="P12" s="288"/>
    </row>
    <row r="13" spans="1:17" ht="15.5" x14ac:dyDescent="0.35">
      <c r="A13" s="3"/>
      <c r="B13" s="3"/>
      <c r="C13" s="271" t="s">
        <v>46</v>
      </c>
      <c r="D13" s="271"/>
      <c r="E13" s="271"/>
      <c r="F13" s="272"/>
      <c r="G13" s="286">
        <f>'2.1 Lead Ancillary Input '!D39</f>
        <v>0</v>
      </c>
      <c r="H13" s="287"/>
      <c r="I13" s="287"/>
      <c r="J13" s="287"/>
      <c r="K13" s="287"/>
      <c r="L13" s="287"/>
      <c r="M13" s="287"/>
      <c r="N13" s="287"/>
      <c r="O13" s="287"/>
      <c r="P13" s="288"/>
    </row>
    <row r="14" spans="1:17" ht="15.5" x14ac:dyDescent="0.35">
      <c r="A14" s="3"/>
      <c r="B14" s="3"/>
      <c r="C14" s="271" t="s">
        <v>61</v>
      </c>
      <c r="D14" s="271"/>
      <c r="E14" s="271"/>
      <c r="F14" s="272"/>
      <c r="G14" s="289" t="str">
        <f>CHOOSE('Bidder Instructions'!$E$40,'1.1b Lead Financial Input'!AE$21,'1.1a Lead Financial Input'!O$21)</f>
        <v>31/XX/20XX</v>
      </c>
      <c r="H14" s="290"/>
      <c r="I14" s="290"/>
      <c r="J14" s="290"/>
      <c r="K14" s="290"/>
      <c r="L14" s="290"/>
      <c r="M14" s="290"/>
      <c r="N14" s="290"/>
      <c r="O14" s="290"/>
      <c r="P14" s="291"/>
    </row>
    <row r="15" spans="1:17" ht="15.5" x14ac:dyDescent="0.35">
      <c r="A15" s="3"/>
      <c r="B15" s="3"/>
      <c r="C15" s="2"/>
      <c r="D15" s="4"/>
      <c r="E15" s="4"/>
      <c r="F15" s="4"/>
      <c r="G15" s="4"/>
      <c r="H15" s="4"/>
      <c r="I15" s="4"/>
      <c r="J15" s="4"/>
      <c r="K15" s="4"/>
      <c r="L15" s="4"/>
      <c r="M15" s="4"/>
      <c r="N15" s="4"/>
      <c r="O15" s="4"/>
      <c r="P15" s="4"/>
    </row>
    <row r="16" spans="1:17" ht="15.5" x14ac:dyDescent="0.35">
      <c r="A16" s="3"/>
      <c r="B16" s="3"/>
      <c r="C16" s="2"/>
      <c r="D16" s="4"/>
      <c r="E16" s="4"/>
      <c r="F16" s="4"/>
      <c r="G16" s="4"/>
      <c r="H16" s="4"/>
      <c r="I16" s="4"/>
      <c r="J16" s="4"/>
      <c r="K16" s="4"/>
      <c r="L16" s="4"/>
      <c r="M16" s="4"/>
      <c r="N16" s="4"/>
      <c r="O16" s="4"/>
      <c r="P16" s="4"/>
    </row>
    <row r="17" spans="1:16" ht="15.5" x14ac:dyDescent="0.35">
      <c r="A17" s="3"/>
      <c r="B17" s="3"/>
      <c r="C17" s="97" t="s">
        <v>394</v>
      </c>
      <c r="D17" s="3"/>
      <c r="E17" s="5"/>
      <c r="F17" s="5"/>
      <c r="G17" s="4"/>
      <c r="H17" s="4"/>
      <c r="I17" s="4"/>
      <c r="J17" s="4"/>
      <c r="K17" s="4"/>
      <c r="L17" s="4"/>
      <c r="M17" s="6"/>
      <c r="N17" s="6"/>
      <c r="O17" s="4"/>
      <c r="P17" s="4"/>
    </row>
    <row r="18" spans="1:16" ht="15.5" customHeight="1" x14ac:dyDescent="0.35">
      <c r="A18" s="8"/>
      <c r="B18" s="8"/>
      <c r="C18" s="177" t="s">
        <v>3</v>
      </c>
      <c r="D18" s="177"/>
      <c r="E18" s="7"/>
      <c r="F18" s="7" t="s">
        <v>56</v>
      </c>
      <c r="G18" s="155"/>
      <c r="H18" s="155" t="s">
        <v>57</v>
      </c>
      <c r="I18" s="155" t="s">
        <v>58</v>
      </c>
      <c r="J18" s="155"/>
      <c r="K18" s="155" t="s">
        <v>59</v>
      </c>
      <c r="L18" s="293" t="s">
        <v>395</v>
      </c>
      <c r="M18" s="293"/>
      <c r="N18" s="293"/>
      <c r="O18" s="293"/>
      <c r="P18" s="293"/>
    </row>
    <row r="19" spans="1:16" ht="28.75" customHeight="1" x14ac:dyDescent="0.35">
      <c r="A19" s="3"/>
      <c r="B19" s="3"/>
      <c r="C19" s="156">
        <v>1</v>
      </c>
      <c r="D19" s="156" t="s">
        <v>159</v>
      </c>
      <c r="E19" s="154"/>
      <c r="F19" s="154"/>
      <c r="G19" s="154"/>
      <c r="H19" s="154"/>
      <c r="I19" s="9"/>
      <c r="J19" s="9"/>
      <c r="K19" s="9"/>
      <c r="L19" s="292"/>
      <c r="M19" s="292"/>
      <c r="N19" s="292"/>
      <c r="O19" s="292"/>
      <c r="P19" s="292"/>
    </row>
    <row r="20" spans="1:16" ht="141" customHeight="1" x14ac:dyDescent="0.35">
      <c r="A20" s="3"/>
      <c r="B20" s="3"/>
      <c r="C20" s="156">
        <v>2</v>
      </c>
      <c r="D20" s="156" t="s">
        <v>64</v>
      </c>
      <c r="E20" s="158">
        <f>CHOOSE('Bidder Instructions'!$E$40,'1.1b Lead Financial Input'!AD135,'1.1a Lead Financial Input'!N157)</f>
        <v>0</v>
      </c>
      <c r="F20" s="158">
        <f>CHOOSE('Bidder Instructions'!$E$40,'1.1b Lead Financial Input'!AE135,'1.1a Lead Financial Input'!O157)</f>
        <v>0</v>
      </c>
      <c r="G20" s="159" t="str">
        <f>CHOOSE('Bidder Instructions'!$E$40,'1.1b Lead Financial Input'!AD147,'1.1a Lead Financial Input'!N169)</f>
        <v>R</v>
      </c>
      <c r="H20" s="159" t="str">
        <f>CHOOSE('Bidder Instructions'!$E$40,'1.1b Lead Financial Input'!AE147,'1.1a Lead Financial Input'!O169)</f>
        <v>R</v>
      </c>
      <c r="I20" s="9"/>
      <c r="J20" s="9"/>
      <c r="K20" s="9"/>
      <c r="L20" s="292"/>
      <c r="M20" s="292"/>
      <c r="N20" s="292"/>
      <c r="O20" s="292"/>
      <c r="P20" s="292"/>
    </row>
    <row r="21" spans="1:16" ht="28.75" customHeight="1" x14ac:dyDescent="0.35">
      <c r="A21" s="3"/>
      <c r="B21" s="3"/>
      <c r="C21" s="156" t="s">
        <v>65</v>
      </c>
      <c r="D21" s="156" t="s">
        <v>245</v>
      </c>
      <c r="E21" s="154"/>
      <c r="F21" s="154"/>
      <c r="G21" s="154"/>
      <c r="H21" s="154"/>
      <c r="I21" s="9"/>
      <c r="J21" s="9"/>
      <c r="K21" s="9"/>
      <c r="L21" s="292"/>
      <c r="M21" s="292"/>
      <c r="N21" s="292"/>
      <c r="O21" s="292"/>
      <c r="P21" s="292"/>
    </row>
    <row r="22" spans="1:16" ht="141" customHeight="1" x14ac:dyDescent="0.35">
      <c r="A22" s="3"/>
      <c r="B22" s="3"/>
      <c r="C22" s="156" t="s">
        <v>68</v>
      </c>
      <c r="D22" s="156" t="s">
        <v>73</v>
      </c>
      <c r="E22" s="157" t="e">
        <f>CHOOSE('Bidder Instructions'!$E$40,'1.1b Lead Financial Input'!AD137,'1.1a Lead Financial Input'!N159)</f>
        <v>#DIV/0!</v>
      </c>
      <c r="F22" s="157" t="e">
        <f>CHOOSE('Bidder Instructions'!$E$40,'1.1b Lead Financial Input'!AE137,'1.1a Lead Financial Input'!O159)</f>
        <v>#DIV/0!</v>
      </c>
      <c r="G22" s="159" t="e">
        <f>CHOOSE('Bidder Instructions'!$E$40,'1.1b Lead Financial Input'!AD149,'1.1a Lead Financial Input'!N171)</f>
        <v>#DIV/0!</v>
      </c>
      <c r="H22" s="159" t="e">
        <f>CHOOSE('Bidder Instructions'!$E$40,'1.1b Lead Financial Input'!AE149,'1.1a Lead Financial Input'!O171)</f>
        <v>#DIV/0!</v>
      </c>
      <c r="I22" s="9"/>
      <c r="J22" s="9"/>
      <c r="K22" s="9"/>
      <c r="L22" s="292"/>
      <c r="M22" s="292"/>
      <c r="N22" s="292"/>
      <c r="O22" s="292"/>
      <c r="P22" s="292"/>
    </row>
    <row r="23" spans="1:16" ht="141" customHeight="1" x14ac:dyDescent="0.35">
      <c r="A23" s="3"/>
      <c r="B23" s="3"/>
      <c r="C23" s="156">
        <v>4</v>
      </c>
      <c r="D23" s="238" t="s">
        <v>77</v>
      </c>
      <c r="E23" s="157" t="e">
        <f>CHOOSE('Bidder Instructions'!$E$40,'1.1b Lead Financial Input'!AD138,'1.1a Lead Financial Input'!N160)</f>
        <v>#DIV/0!</v>
      </c>
      <c r="F23" s="157" t="e">
        <f>CHOOSE('Bidder Instructions'!$E$40,'1.1b Lead Financial Input'!AE138,'1.1a Lead Financial Input'!O160)</f>
        <v>#DIV/0!</v>
      </c>
      <c r="G23" s="159" t="e">
        <f>CHOOSE('Bidder Instructions'!$E$40,'1.1b Lead Financial Input'!AD150,'1.1a Lead Financial Input'!N172)</f>
        <v>#DIV/0!</v>
      </c>
      <c r="H23" s="161" t="e">
        <f>CHOOSE('Bidder Instructions'!$E$40,'1.1b Lead Financial Input'!AE150,'1.1a Lead Financial Input'!O172)</f>
        <v>#DIV/0!</v>
      </c>
      <c r="I23" s="160"/>
      <c r="J23" s="9"/>
      <c r="K23" s="162"/>
      <c r="L23" s="284"/>
      <c r="M23" s="284"/>
      <c r="N23" s="284"/>
      <c r="O23" s="284"/>
      <c r="P23" s="285"/>
    </row>
    <row r="24" spans="1:16" ht="141" customHeight="1" x14ac:dyDescent="0.35">
      <c r="A24" s="3"/>
      <c r="B24" s="3"/>
      <c r="C24" s="156">
        <v>5</v>
      </c>
      <c r="D24" s="156" t="s">
        <v>71</v>
      </c>
      <c r="E24" s="157" t="e">
        <f>CHOOSE('Bidder Instructions'!$E$40,'1.1b Lead Financial Input'!AD139,'1.1a Lead Financial Input'!N161)</f>
        <v>#DIV/0!</v>
      </c>
      <c r="F24" s="157" t="e">
        <f>CHOOSE('Bidder Instructions'!$E$40,'1.1b Lead Financial Input'!AE139,'1.1a Lead Financial Input'!O161)</f>
        <v>#DIV/0!</v>
      </c>
      <c r="G24" s="159" t="str">
        <f>CHOOSE('Bidder Instructions'!$E$40,'1.1b Lead Financial Input'!AD151,'1.1a Lead Financial Input'!N173)</f>
        <v>G</v>
      </c>
      <c r="H24" s="161" t="str">
        <f>CHOOSE('Bidder Instructions'!$E$40,'1.1b Lead Financial Input'!AE151,'1.1a Lead Financial Input'!O173)</f>
        <v>G</v>
      </c>
      <c r="I24" s="160"/>
      <c r="J24" s="9"/>
      <c r="K24" s="162"/>
      <c r="L24" s="284"/>
      <c r="M24" s="284"/>
      <c r="N24" s="284"/>
      <c r="O24" s="284"/>
      <c r="P24" s="285"/>
    </row>
    <row r="25" spans="1:16" ht="141" customHeight="1" x14ac:dyDescent="0.35">
      <c r="A25" s="3"/>
      <c r="B25" s="3"/>
      <c r="C25" s="156">
        <v>6</v>
      </c>
      <c r="D25" s="156" t="s">
        <v>74</v>
      </c>
      <c r="E25" s="157" t="e">
        <f>CHOOSE('Bidder Instructions'!$E$40,'1.1b Lead Financial Input'!AD140,'1.1a Lead Financial Input'!N162)</f>
        <v>#DIV/0!</v>
      </c>
      <c r="F25" s="157" t="e">
        <f>CHOOSE('Bidder Instructions'!$E$40,'1.1b Lead Financial Input'!AE140,'1.1a Lead Financial Input'!O162)</f>
        <v>#DIV/0!</v>
      </c>
      <c r="G25" s="159" t="e">
        <f>CHOOSE('Bidder Instructions'!$E$40,'1.1b Lead Financial Input'!AD152,'1.1a Lead Financial Input'!N174)</f>
        <v>#DIV/0!</v>
      </c>
      <c r="H25" s="161" t="e">
        <f>CHOOSE('Bidder Instructions'!$E$40,'1.1b Lead Financial Input'!AE152,'1.1a Lead Financial Input'!O174)</f>
        <v>#DIV/0!</v>
      </c>
      <c r="I25" s="160"/>
      <c r="J25" s="9"/>
      <c r="K25" s="162"/>
      <c r="L25" s="284"/>
      <c r="M25" s="284"/>
      <c r="N25" s="284"/>
      <c r="O25" s="284"/>
      <c r="P25" s="285"/>
    </row>
    <row r="26" spans="1:16" ht="141" customHeight="1" x14ac:dyDescent="0.35">
      <c r="A26" s="3"/>
      <c r="B26" s="3"/>
      <c r="C26" s="156">
        <v>7</v>
      </c>
      <c r="D26" s="156" t="s">
        <v>75</v>
      </c>
      <c r="E26" s="157">
        <f>CHOOSE('Bidder Instructions'!$E$40,'1.1b Lead Financial Input'!AD141,'1.1a Lead Financial Input'!N163)</f>
        <v>0</v>
      </c>
      <c r="F26" s="157">
        <f>CHOOSE('Bidder Instructions'!$E$40,'1.1b Lead Financial Input'!AE141,'1.1a Lead Financial Input'!O163)</f>
        <v>0</v>
      </c>
      <c r="G26" s="159" t="str">
        <f>CHOOSE('Bidder Instructions'!$E$40,'1.1b Lead Financial Input'!AD153,'1.1a Lead Financial Input'!N175)</f>
        <v>R</v>
      </c>
      <c r="H26" s="159" t="str">
        <f>CHOOSE('Bidder Instructions'!$E$40,'1.1b Lead Financial Input'!AE153,'1.1a Lead Financial Input'!O175)</f>
        <v>R</v>
      </c>
      <c r="I26" s="9"/>
      <c r="J26" s="9"/>
      <c r="K26" s="9"/>
      <c r="L26" s="292"/>
      <c r="M26" s="292"/>
      <c r="N26" s="292"/>
      <c r="O26" s="292"/>
      <c r="P26" s="292"/>
    </row>
    <row r="27" spans="1:16" ht="141" customHeight="1" x14ac:dyDescent="0.35">
      <c r="A27" s="3"/>
      <c r="B27" s="3"/>
      <c r="C27" s="156">
        <v>8</v>
      </c>
      <c r="D27" s="156" t="s">
        <v>76</v>
      </c>
      <c r="E27" s="158" t="e">
        <f>CHOOSE('Bidder Instructions'!$E$40,'1.1b Lead Financial Input'!AD142,'1.1a Lead Financial Input'!N164)</f>
        <v>#DIV/0!</v>
      </c>
      <c r="F27" s="158" t="e">
        <f>CHOOSE('Bidder Instructions'!$E$40,'1.1b Lead Financial Input'!AE142,'1.1a Lead Financial Input'!O164)</f>
        <v>#DIV/0!</v>
      </c>
      <c r="G27" s="213" t="e">
        <f>CHOOSE('Bidder Instructions'!$E$40,'1.1b Lead Financial Input'!AD154,'1.1a Lead Financial Input'!N176)</f>
        <v>#DIV/0!</v>
      </c>
      <c r="H27" s="213" t="e">
        <f>CHOOSE('Bidder Instructions'!$E$40,'1.1b Lead Financial Input'!AE154,'1.1a Lead Financial Input'!O176)</f>
        <v>#DIV/0!</v>
      </c>
      <c r="I27" s="10"/>
      <c r="J27" s="10"/>
      <c r="K27" s="10"/>
      <c r="L27" s="292"/>
      <c r="M27" s="292"/>
      <c r="N27" s="292"/>
      <c r="O27" s="292"/>
      <c r="P27" s="292"/>
    </row>
    <row r="28" spans="1:16" ht="15.5" x14ac:dyDescent="0.35">
      <c r="A28" s="3"/>
      <c r="B28" s="3"/>
      <c r="C28" s="2"/>
      <c r="D28" s="2"/>
      <c r="E28" s="4"/>
      <c r="F28" s="4"/>
      <c r="G28" s="4"/>
      <c r="H28" s="4"/>
      <c r="I28" s="4"/>
      <c r="J28" s="4"/>
      <c r="K28" s="4"/>
      <c r="L28" s="4"/>
      <c r="M28" s="4"/>
      <c r="N28" s="4"/>
      <c r="O28" s="4"/>
      <c r="P28" s="4"/>
    </row>
    <row r="29" spans="1:16" ht="15.5" x14ac:dyDescent="0.35">
      <c r="A29" s="3"/>
      <c r="B29" s="3"/>
      <c r="C29" s="2"/>
      <c r="D29" s="2"/>
      <c r="E29" s="4"/>
      <c r="F29" s="4"/>
      <c r="G29" s="4"/>
      <c r="H29" s="4"/>
      <c r="I29" s="4"/>
      <c r="J29" s="4"/>
      <c r="K29" s="4"/>
      <c r="L29" s="4"/>
      <c r="M29" s="4"/>
      <c r="N29" s="4"/>
      <c r="O29" s="4"/>
      <c r="P29" s="4"/>
    </row>
    <row r="30" spans="1:16" ht="15.5" x14ac:dyDescent="0.35">
      <c r="A30" s="3"/>
      <c r="B30" s="3"/>
      <c r="C30" s="2"/>
      <c r="D30" s="2"/>
      <c r="E30" s="4"/>
      <c r="F30" s="4"/>
      <c r="G30" s="4"/>
      <c r="H30" s="4"/>
      <c r="I30" s="4"/>
      <c r="J30" s="4"/>
      <c r="K30" s="4"/>
      <c r="L30" s="4"/>
      <c r="M30" s="4"/>
      <c r="N30" s="4"/>
      <c r="O30" s="4"/>
      <c r="P30" s="4"/>
    </row>
    <row r="31" spans="1:16" ht="15.5" x14ac:dyDescent="0.35">
      <c r="A31" s="3"/>
      <c r="B31" s="3"/>
      <c r="C31" s="2"/>
      <c r="D31" s="2"/>
      <c r="E31" s="4"/>
      <c r="F31" s="4"/>
      <c r="G31" s="4"/>
      <c r="H31" s="4"/>
      <c r="I31" s="4"/>
      <c r="J31" s="4"/>
      <c r="K31" s="4"/>
      <c r="L31" s="4"/>
      <c r="M31" s="4"/>
      <c r="N31" s="4"/>
      <c r="O31" s="4"/>
      <c r="P31" s="4"/>
    </row>
    <row r="32" spans="1:16" ht="15.5" x14ac:dyDescent="0.35">
      <c r="A32" s="3"/>
      <c r="B32" s="3"/>
      <c r="C32" s="2"/>
      <c r="D32" s="2"/>
      <c r="E32" s="4"/>
      <c r="F32" s="4"/>
      <c r="G32" s="4"/>
      <c r="H32" s="4"/>
      <c r="I32" s="4"/>
      <c r="J32" s="4"/>
      <c r="K32" s="4"/>
      <c r="L32" s="4"/>
      <c r="M32" s="4"/>
      <c r="N32" s="4"/>
      <c r="O32" s="4"/>
      <c r="P32" s="4"/>
    </row>
    <row r="33" spans="1:17" ht="15.5" x14ac:dyDescent="0.35">
      <c r="A33" s="3"/>
      <c r="B33" s="3"/>
      <c r="C33" s="2"/>
      <c r="D33" s="2"/>
      <c r="E33" s="4"/>
      <c r="F33" s="4"/>
      <c r="G33" s="4"/>
      <c r="H33" s="4"/>
      <c r="I33" s="4"/>
      <c r="J33" s="4"/>
      <c r="K33" s="4"/>
      <c r="L33" s="4"/>
      <c r="M33" s="4"/>
      <c r="N33" s="4"/>
      <c r="O33" s="4"/>
      <c r="P33" s="4"/>
    </row>
    <row r="34" spans="1:17" ht="15.5" x14ac:dyDescent="0.35">
      <c r="A34" s="90" t="s">
        <v>150</v>
      </c>
      <c r="B34" s="90"/>
      <c r="C34" s="90"/>
      <c r="D34" s="90"/>
      <c r="E34" s="90"/>
      <c r="F34" s="90"/>
      <c r="G34" s="90"/>
      <c r="H34" s="90"/>
      <c r="I34" s="90"/>
      <c r="J34" s="90"/>
      <c r="K34" s="90"/>
      <c r="L34" s="90"/>
      <c r="M34" s="90"/>
      <c r="N34" s="90"/>
      <c r="O34" s="90"/>
      <c r="P34" s="90"/>
      <c r="Q34" s="90"/>
    </row>
    <row r="35" spans="1:17" ht="14.5" customHeight="1" x14ac:dyDescent="0.25"/>
  </sheetData>
  <sheetProtection algorithmName="SHA-512" hashValue="CcvoX6vClWGs+K4LyOecIqe2hf5mAFEb73ZBENu53CqSRRpmj2doCsiddn806Py9RUSDMfFJTi9RNYp8a7nwIg==" saltValue="+kjDeBPTdANA+E15M9XTNQ==" spinCount="100000" sheet="1" objects="1" scenarios="1"/>
  <protectedRanges>
    <protectedRange sqref="L19:P27" name="Ultimate Parent Assessment"/>
  </protectedRanges>
  <mergeCells count="21">
    <mergeCell ref="C14:F14"/>
    <mergeCell ref="L18:P18"/>
    <mergeCell ref="L19:P19"/>
    <mergeCell ref="C6:D6"/>
    <mergeCell ref="C13:F13"/>
    <mergeCell ref="C10:F10"/>
    <mergeCell ref="C11:F11"/>
    <mergeCell ref="C12:F12"/>
    <mergeCell ref="G10:P10"/>
    <mergeCell ref="G11:P11"/>
    <mergeCell ref="G12:P12"/>
    <mergeCell ref="G13:P13"/>
    <mergeCell ref="G14:P14"/>
    <mergeCell ref="L27:P27"/>
    <mergeCell ref="L22:P22"/>
    <mergeCell ref="L26:P26"/>
    <mergeCell ref="L20:P20"/>
    <mergeCell ref="L21:P21"/>
    <mergeCell ref="L23:P23"/>
    <mergeCell ref="L24:P24"/>
    <mergeCell ref="L25:P25"/>
  </mergeCells>
  <conditionalFormatting sqref="G20:K20 G22:K27 I21:K21">
    <cfRule type="expression" dxfId="35" priority="11" stopIfTrue="1">
      <formula>G20="R"</formula>
    </cfRule>
    <cfRule type="expression" dxfId="34" priority="12" stopIfTrue="1">
      <formula>G20="A"</formula>
    </cfRule>
    <cfRule type="expression" dxfId="33" priority="13" stopIfTrue="1">
      <formula>G20="G"</formula>
    </cfRule>
  </conditionalFormatting>
  <conditionalFormatting sqref="I19:K19">
    <cfRule type="expression" dxfId="32" priority="14" stopIfTrue="1">
      <formula>I19="R"</formula>
    </cfRule>
    <cfRule type="expression" dxfId="31" priority="15" stopIfTrue="1">
      <formula>I19="A"</formula>
    </cfRule>
    <cfRule type="expression" dxfId="30" priority="16" stopIfTrue="1">
      <formula>I19="G"</formula>
    </cfRule>
  </conditionalFormatting>
  <conditionalFormatting sqref="C5">
    <cfRule type="expression" dxfId="29" priority="8">
      <formula>IF(AND(sysChk=0,sysWarn=0),1,0)</formula>
    </cfRule>
    <cfRule type="expression" dxfId="28" priority="9">
      <formula>IF(AND(sysChk=0,sysWarn&lt;&gt;0),1,0)</formula>
    </cfRule>
    <cfRule type="expression" dxfId="27" priority="10">
      <formula>IF(sysChk&lt;&gt;0,1,0)</formula>
    </cfRule>
  </conditionalFormatting>
  <conditionalFormatting sqref="G19:H19">
    <cfRule type="expression" dxfId="26" priority="4" stopIfTrue="1">
      <formula>G19="R"</formula>
    </cfRule>
    <cfRule type="expression" dxfId="25" priority="5" stopIfTrue="1">
      <formula>G19="A"</formula>
    </cfRule>
    <cfRule type="expression" dxfId="24" priority="6" stopIfTrue="1">
      <formula>G19="G"</formula>
    </cfRule>
  </conditionalFormatting>
  <conditionalFormatting sqref="G21:H21">
    <cfRule type="expression" dxfId="23" priority="1" stopIfTrue="1">
      <formula>G21="R"</formula>
    </cfRule>
    <cfRule type="expression" dxfId="22" priority="2" stopIfTrue="1">
      <formula>G21="A"</formula>
    </cfRule>
    <cfRule type="expression" dxfId="21" priority="3" stopIfTrue="1">
      <formula>G21="G"</formula>
    </cfRule>
  </conditionalFormatting>
  <pageMargins left="0.17" right="0.25" top="0.5" bottom="0.17" header="0.23" footer="0.18"/>
  <pageSetup paperSize="8" scale="59" orientation="landscape" r:id="rId1"/>
  <headerFooter alignWithMargins="0"/>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9FB417-BBDC-4DD8-9FCE-5D2CD9F54DA0}">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c793e0e-7ede-4355-8289-18a94c370c4a"/>
    <ds:schemaRef ds:uri="885439bf-a03e-4994-a2bc-2a223ebc4ddc"/>
    <ds:schemaRef ds:uri="http://www.w3.org/XML/1998/namespace"/>
    <ds:schemaRef ds:uri="http://purl.org/dc/dcmitype/"/>
  </ds:schemaRefs>
</ds:datastoreItem>
</file>

<file path=customXml/itemProps2.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27</vt:i4>
      </vt:variant>
    </vt:vector>
  </HeadingPairs>
  <TitlesOfParts>
    <vt:vector size="42"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Elizabeth Myler</cp:lastModifiedBy>
  <cp:lastPrinted>2018-12-06T08:37:15Z</cp:lastPrinted>
  <dcterms:created xsi:type="dcterms:W3CDTF">2016-11-14T11:09:32Z</dcterms:created>
  <dcterms:modified xsi:type="dcterms:W3CDTF">2025-05-08T19:16:53Z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